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5" r:id="rId1"/>
    <sheet name="INICIO" sheetId="1" r:id="rId2"/>
    <sheet name="LANCAMENTOS" sheetId="2" r:id="rId3"/>
    <sheet name="CONFIG" sheetId="3" r:id="rId4"/>
    <sheet name="FLUXO_DIARIO" sheetId="4" r:id="rId5"/>
    <sheet name="AUDITORIA" sheetId="6" r:id="rId6"/>
  </sheets>
  <calcPr calcId="152511"/>
</workbook>
</file>

<file path=xl/calcChain.xml><?xml version="1.0" encoding="utf-8"?>
<calcChain xmlns="http://schemas.openxmlformats.org/spreadsheetml/2006/main">
  <c r="B8" i="6" l="1"/>
  <c r="B7" i="6"/>
  <c r="A33" i="5"/>
  <c r="D33" i="5" s="1"/>
  <c r="C32" i="5"/>
  <c r="B32" i="5"/>
  <c r="A32" i="5"/>
  <c r="D32" i="5" s="1"/>
  <c r="D31" i="5"/>
  <c r="A31" i="5"/>
  <c r="C31" i="5" s="1"/>
  <c r="A30" i="5"/>
  <c r="A29" i="5"/>
  <c r="D29" i="5" s="1"/>
  <c r="D28" i="5"/>
  <c r="C28" i="5"/>
  <c r="B28" i="5"/>
  <c r="A28" i="5"/>
  <c r="A27" i="5"/>
  <c r="D26" i="5"/>
  <c r="C26" i="5"/>
  <c r="B26" i="5"/>
  <c r="A26" i="5"/>
  <c r="D25" i="5"/>
  <c r="C25" i="5"/>
  <c r="B25" i="5"/>
  <c r="A25" i="5"/>
  <c r="A24" i="5"/>
  <c r="D24" i="5" s="1"/>
  <c r="B23" i="5"/>
  <c r="A23" i="5"/>
  <c r="A22" i="5"/>
  <c r="D22" i="5" s="1"/>
  <c r="D21" i="5"/>
  <c r="C21" i="5"/>
  <c r="A21" i="5"/>
  <c r="B21" i="5" s="1"/>
  <c r="B20" i="5"/>
  <c r="A20" i="5"/>
  <c r="C20" i="5" s="1"/>
  <c r="A19" i="5"/>
  <c r="D19" i="5" s="1"/>
  <c r="D18" i="5"/>
  <c r="C18" i="5"/>
  <c r="B18" i="5"/>
  <c r="A18" i="5"/>
  <c r="G17" i="5"/>
  <c r="A17" i="5"/>
  <c r="D17" i="5" s="1"/>
  <c r="G16" i="5"/>
  <c r="B16" i="5"/>
  <c r="D16" i="5" s="1"/>
  <c r="A16" i="5"/>
  <c r="A15" i="5"/>
  <c r="D14" i="5"/>
  <c r="B14" i="5"/>
  <c r="C14" i="5" s="1"/>
  <c r="A14" i="5"/>
  <c r="K8" i="5"/>
  <c r="E8" i="5"/>
  <c r="B8" i="5"/>
  <c r="D7" i="4"/>
  <c r="C7" i="4"/>
  <c r="B7" i="4"/>
  <c r="A7" i="4"/>
  <c r="N7" i="5" s="1"/>
  <c r="A6" i="4"/>
  <c r="N6" i="5" s="1"/>
  <c r="I5" i="4"/>
  <c r="H5" i="4"/>
  <c r="G5" i="4"/>
  <c r="F5" i="4"/>
  <c r="E5" i="4"/>
  <c r="A5" i="4"/>
  <c r="N5" i="5" s="1"/>
  <c r="B7" i="3"/>
  <c r="O505" i="2"/>
  <c r="N505" i="2"/>
  <c r="M505" i="2"/>
  <c r="L505" i="2"/>
  <c r="K505" i="2"/>
  <c r="O504" i="2"/>
  <c r="N504" i="2"/>
  <c r="M504" i="2"/>
  <c r="L504" i="2"/>
  <c r="K504" i="2"/>
  <c r="O503" i="2"/>
  <c r="N503" i="2"/>
  <c r="M503" i="2"/>
  <c r="L503" i="2"/>
  <c r="K503" i="2"/>
  <c r="O502" i="2"/>
  <c r="N502" i="2"/>
  <c r="M502" i="2"/>
  <c r="L502" i="2"/>
  <c r="K502" i="2"/>
  <c r="O501" i="2"/>
  <c r="N501" i="2"/>
  <c r="M501" i="2"/>
  <c r="L501" i="2"/>
  <c r="K501" i="2"/>
  <c r="O500" i="2"/>
  <c r="N500" i="2"/>
  <c r="M500" i="2"/>
  <c r="L500" i="2"/>
  <c r="K500" i="2"/>
  <c r="O499" i="2"/>
  <c r="N499" i="2"/>
  <c r="M499" i="2"/>
  <c r="L499" i="2"/>
  <c r="K499" i="2"/>
  <c r="O498" i="2"/>
  <c r="N498" i="2"/>
  <c r="M498" i="2"/>
  <c r="L498" i="2"/>
  <c r="K498" i="2"/>
  <c r="O497" i="2"/>
  <c r="N497" i="2"/>
  <c r="M497" i="2"/>
  <c r="L497" i="2"/>
  <c r="K497" i="2"/>
  <c r="O496" i="2"/>
  <c r="N496" i="2"/>
  <c r="M496" i="2"/>
  <c r="L496" i="2"/>
  <c r="K496" i="2"/>
  <c r="O495" i="2"/>
  <c r="N495" i="2"/>
  <c r="M495" i="2"/>
  <c r="L495" i="2"/>
  <c r="K495" i="2"/>
  <c r="O494" i="2"/>
  <c r="N494" i="2"/>
  <c r="M494" i="2"/>
  <c r="L494" i="2"/>
  <c r="K494" i="2"/>
  <c r="O493" i="2"/>
  <c r="N493" i="2"/>
  <c r="M493" i="2"/>
  <c r="L493" i="2"/>
  <c r="K493" i="2"/>
  <c r="O492" i="2"/>
  <c r="N492" i="2"/>
  <c r="M492" i="2"/>
  <c r="L492" i="2"/>
  <c r="K492" i="2"/>
  <c r="O491" i="2"/>
  <c r="N491" i="2"/>
  <c r="M491" i="2"/>
  <c r="L491" i="2"/>
  <c r="K491" i="2"/>
  <c r="O490" i="2"/>
  <c r="N490" i="2"/>
  <c r="M490" i="2"/>
  <c r="L490" i="2"/>
  <c r="K490" i="2"/>
  <c r="O489" i="2"/>
  <c r="N489" i="2"/>
  <c r="M489" i="2"/>
  <c r="L489" i="2"/>
  <c r="K489" i="2"/>
  <c r="O488" i="2"/>
  <c r="N488" i="2"/>
  <c r="M488" i="2"/>
  <c r="L488" i="2"/>
  <c r="K488" i="2"/>
  <c r="O487" i="2"/>
  <c r="N487" i="2"/>
  <c r="M487" i="2"/>
  <c r="L487" i="2"/>
  <c r="K487" i="2"/>
  <c r="O486" i="2"/>
  <c r="N486" i="2"/>
  <c r="M486" i="2"/>
  <c r="L486" i="2"/>
  <c r="K486" i="2"/>
  <c r="O485" i="2"/>
  <c r="N485" i="2"/>
  <c r="M485" i="2"/>
  <c r="L485" i="2"/>
  <c r="K485" i="2"/>
  <c r="O484" i="2"/>
  <c r="N484" i="2"/>
  <c r="M484" i="2"/>
  <c r="L484" i="2"/>
  <c r="K484" i="2"/>
  <c r="O483" i="2"/>
  <c r="N483" i="2"/>
  <c r="M483" i="2"/>
  <c r="L483" i="2"/>
  <c r="K483" i="2"/>
  <c r="O482" i="2"/>
  <c r="N482" i="2"/>
  <c r="M482" i="2"/>
  <c r="L482" i="2"/>
  <c r="K482" i="2"/>
  <c r="O481" i="2"/>
  <c r="N481" i="2"/>
  <c r="M481" i="2"/>
  <c r="L481" i="2"/>
  <c r="K481" i="2"/>
  <c r="O480" i="2"/>
  <c r="N480" i="2"/>
  <c r="M480" i="2"/>
  <c r="L480" i="2"/>
  <c r="K480" i="2"/>
  <c r="O479" i="2"/>
  <c r="N479" i="2"/>
  <c r="M479" i="2"/>
  <c r="L479" i="2"/>
  <c r="K479" i="2"/>
  <c r="O478" i="2"/>
  <c r="N478" i="2"/>
  <c r="M478" i="2"/>
  <c r="L478" i="2"/>
  <c r="K478" i="2"/>
  <c r="O477" i="2"/>
  <c r="N477" i="2"/>
  <c r="M477" i="2"/>
  <c r="L477" i="2"/>
  <c r="K477" i="2"/>
  <c r="O476" i="2"/>
  <c r="N476" i="2"/>
  <c r="M476" i="2"/>
  <c r="L476" i="2"/>
  <c r="K476" i="2"/>
  <c r="O475" i="2"/>
  <c r="N475" i="2"/>
  <c r="M475" i="2"/>
  <c r="L475" i="2"/>
  <c r="K475" i="2"/>
  <c r="O474" i="2"/>
  <c r="N474" i="2"/>
  <c r="M474" i="2"/>
  <c r="L474" i="2"/>
  <c r="K474" i="2"/>
  <c r="O473" i="2"/>
  <c r="N473" i="2"/>
  <c r="M473" i="2"/>
  <c r="L473" i="2"/>
  <c r="K473" i="2"/>
  <c r="O472" i="2"/>
  <c r="N472" i="2"/>
  <c r="M472" i="2"/>
  <c r="L472" i="2"/>
  <c r="K472" i="2"/>
  <c r="O471" i="2"/>
  <c r="N471" i="2"/>
  <c r="M471" i="2"/>
  <c r="L471" i="2"/>
  <c r="K471" i="2"/>
  <c r="O470" i="2"/>
  <c r="N470" i="2"/>
  <c r="M470" i="2"/>
  <c r="L470" i="2"/>
  <c r="K470" i="2"/>
  <c r="O469" i="2"/>
  <c r="N469" i="2"/>
  <c r="M469" i="2"/>
  <c r="L469" i="2"/>
  <c r="K469" i="2"/>
  <c r="O468" i="2"/>
  <c r="N468" i="2"/>
  <c r="M468" i="2"/>
  <c r="L468" i="2"/>
  <c r="K468" i="2"/>
  <c r="O467" i="2"/>
  <c r="N467" i="2"/>
  <c r="M467" i="2"/>
  <c r="L467" i="2"/>
  <c r="K467" i="2"/>
  <c r="O466" i="2"/>
  <c r="N466" i="2"/>
  <c r="M466" i="2"/>
  <c r="L466" i="2"/>
  <c r="K466" i="2"/>
  <c r="O465" i="2"/>
  <c r="N465" i="2"/>
  <c r="M465" i="2"/>
  <c r="L465" i="2"/>
  <c r="K465" i="2"/>
  <c r="O464" i="2"/>
  <c r="N464" i="2"/>
  <c r="M464" i="2"/>
  <c r="L464" i="2"/>
  <c r="K464" i="2"/>
  <c r="O463" i="2"/>
  <c r="N463" i="2"/>
  <c r="M463" i="2"/>
  <c r="L463" i="2"/>
  <c r="K463" i="2"/>
  <c r="O462" i="2"/>
  <c r="N462" i="2"/>
  <c r="M462" i="2"/>
  <c r="L462" i="2"/>
  <c r="K462" i="2"/>
  <c r="O461" i="2"/>
  <c r="N461" i="2"/>
  <c r="M461" i="2"/>
  <c r="L461" i="2"/>
  <c r="K461" i="2"/>
  <c r="O460" i="2"/>
  <c r="N460" i="2"/>
  <c r="M460" i="2"/>
  <c r="L460" i="2"/>
  <c r="K460" i="2"/>
  <c r="O459" i="2"/>
  <c r="N459" i="2"/>
  <c r="M459" i="2"/>
  <c r="L459" i="2"/>
  <c r="K459" i="2"/>
  <c r="O458" i="2"/>
  <c r="N458" i="2"/>
  <c r="M458" i="2"/>
  <c r="L458" i="2"/>
  <c r="K458" i="2"/>
  <c r="O457" i="2"/>
  <c r="N457" i="2"/>
  <c r="M457" i="2"/>
  <c r="L457" i="2"/>
  <c r="K457" i="2"/>
  <c r="O456" i="2"/>
  <c r="N456" i="2"/>
  <c r="M456" i="2"/>
  <c r="L456" i="2"/>
  <c r="K456" i="2"/>
  <c r="O455" i="2"/>
  <c r="N455" i="2"/>
  <c r="M455" i="2"/>
  <c r="L455" i="2"/>
  <c r="K455" i="2"/>
  <c r="O454" i="2"/>
  <c r="N454" i="2"/>
  <c r="M454" i="2"/>
  <c r="L454" i="2"/>
  <c r="K454" i="2"/>
  <c r="O453" i="2"/>
  <c r="N453" i="2"/>
  <c r="M453" i="2"/>
  <c r="L453" i="2"/>
  <c r="K453" i="2"/>
  <c r="O452" i="2"/>
  <c r="N452" i="2"/>
  <c r="M452" i="2"/>
  <c r="L452" i="2"/>
  <c r="K452" i="2"/>
  <c r="O451" i="2"/>
  <c r="N451" i="2"/>
  <c r="M451" i="2"/>
  <c r="L451" i="2"/>
  <c r="K451" i="2"/>
  <c r="O450" i="2"/>
  <c r="N450" i="2"/>
  <c r="M450" i="2"/>
  <c r="L450" i="2"/>
  <c r="K450" i="2"/>
  <c r="O449" i="2"/>
  <c r="N449" i="2"/>
  <c r="M449" i="2"/>
  <c r="L449" i="2"/>
  <c r="K449" i="2"/>
  <c r="O448" i="2"/>
  <c r="N448" i="2"/>
  <c r="M448" i="2"/>
  <c r="L448" i="2"/>
  <c r="K448" i="2"/>
  <c r="O447" i="2"/>
  <c r="N447" i="2"/>
  <c r="M447" i="2"/>
  <c r="L447" i="2"/>
  <c r="K447" i="2"/>
  <c r="O446" i="2"/>
  <c r="N446" i="2"/>
  <c r="M446" i="2"/>
  <c r="L446" i="2"/>
  <c r="K446" i="2"/>
  <c r="O445" i="2"/>
  <c r="N445" i="2"/>
  <c r="M445" i="2"/>
  <c r="L445" i="2"/>
  <c r="K445" i="2"/>
  <c r="O444" i="2"/>
  <c r="N444" i="2"/>
  <c r="M444" i="2"/>
  <c r="L444" i="2"/>
  <c r="K444" i="2"/>
  <c r="O443" i="2"/>
  <c r="N443" i="2"/>
  <c r="M443" i="2"/>
  <c r="L443" i="2"/>
  <c r="K443" i="2"/>
  <c r="O442" i="2"/>
  <c r="N442" i="2"/>
  <c r="M442" i="2"/>
  <c r="L442" i="2"/>
  <c r="K442" i="2"/>
  <c r="O441" i="2"/>
  <c r="N441" i="2"/>
  <c r="M441" i="2"/>
  <c r="L441" i="2"/>
  <c r="K441" i="2"/>
  <c r="O440" i="2"/>
  <c r="N440" i="2"/>
  <c r="M440" i="2"/>
  <c r="L440" i="2"/>
  <c r="K440" i="2"/>
  <c r="O439" i="2"/>
  <c r="N439" i="2"/>
  <c r="M439" i="2"/>
  <c r="L439" i="2"/>
  <c r="K439" i="2"/>
  <c r="O438" i="2"/>
  <c r="N438" i="2"/>
  <c r="M438" i="2"/>
  <c r="L438" i="2"/>
  <c r="K438" i="2"/>
  <c r="O437" i="2"/>
  <c r="N437" i="2"/>
  <c r="M437" i="2"/>
  <c r="L437" i="2"/>
  <c r="K437" i="2"/>
  <c r="O436" i="2"/>
  <c r="N436" i="2"/>
  <c r="M436" i="2"/>
  <c r="L436" i="2"/>
  <c r="K436" i="2"/>
  <c r="O435" i="2"/>
  <c r="N435" i="2"/>
  <c r="M435" i="2"/>
  <c r="L435" i="2"/>
  <c r="K435" i="2"/>
  <c r="O434" i="2"/>
  <c r="N434" i="2"/>
  <c r="M434" i="2"/>
  <c r="L434" i="2"/>
  <c r="K434" i="2"/>
  <c r="O433" i="2"/>
  <c r="N433" i="2"/>
  <c r="M433" i="2"/>
  <c r="L433" i="2"/>
  <c r="K433" i="2"/>
  <c r="O432" i="2"/>
  <c r="N432" i="2"/>
  <c r="M432" i="2"/>
  <c r="L432" i="2"/>
  <c r="K432" i="2"/>
  <c r="O431" i="2"/>
  <c r="N431" i="2"/>
  <c r="M431" i="2"/>
  <c r="L431" i="2"/>
  <c r="K431" i="2"/>
  <c r="O430" i="2"/>
  <c r="N430" i="2"/>
  <c r="M430" i="2"/>
  <c r="L430" i="2"/>
  <c r="K430" i="2"/>
  <c r="O429" i="2"/>
  <c r="N429" i="2"/>
  <c r="M429" i="2"/>
  <c r="L429" i="2"/>
  <c r="K429" i="2"/>
  <c r="O428" i="2"/>
  <c r="N428" i="2"/>
  <c r="M428" i="2"/>
  <c r="L428" i="2"/>
  <c r="K428" i="2"/>
  <c r="O427" i="2"/>
  <c r="N427" i="2"/>
  <c r="M427" i="2"/>
  <c r="L427" i="2"/>
  <c r="K427" i="2"/>
  <c r="O426" i="2"/>
  <c r="N426" i="2"/>
  <c r="M426" i="2"/>
  <c r="L426" i="2"/>
  <c r="K426" i="2"/>
  <c r="O425" i="2"/>
  <c r="N425" i="2"/>
  <c r="M425" i="2"/>
  <c r="L425" i="2"/>
  <c r="K425" i="2"/>
  <c r="O424" i="2"/>
  <c r="N424" i="2"/>
  <c r="M424" i="2"/>
  <c r="L424" i="2"/>
  <c r="K424" i="2"/>
  <c r="O423" i="2"/>
  <c r="N423" i="2"/>
  <c r="M423" i="2"/>
  <c r="L423" i="2"/>
  <c r="K423" i="2"/>
  <c r="O422" i="2"/>
  <c r="N422" i="2"/>
  <c r="M422" i="2"/>
  <c r="L422" i="2"/>
  <c r="K422" i="2"/>
  <c r="O421" i="2"/>
  <c r="N421" i="2"/>
  <c r="M421" i="2"/>
  <c r="L421" i="2"/>
  <c r="K421" i="2"/>
  <c r="O420" i="2"/>
  <c r="N420" i="2"/>
  <c r="M420" i="2"/>
  <c r="L420" i="2"/>
  <c r="K420" i="2"/>
  <c r="O419" i="2"/>
  <c r="N419" i="2"/>
  <c r="M419" i="2"/>
  <c r="L419" i="2"/>
  <c r="K419" i="2"/>
  <c r="O418" i="2"/>
  <c r="N418" i="2"/>
  <c r="M418" i="2"/>
  <c r="L418" i="2"/>
  <c r="K418" i="2"/>
  <c r="O417" i="2"/>
  <c r="N417" i="2"/>
  <c r="M417" i="2"/>
  <c r="L417" i="2"/>
  <c r="K417" i="2"/>
  <c r="O416" i="2"/>
  <c r="N416" i="2"/>
  <c r="M416" i="2"/>
  <c r="L416" i="2"/>
  <c r="K416" i="2"/>
  <c r="O415" i="2"/>
  <c r="N415" i="2"/>
  <c r="M415" i="2"/>
  <c r="L415" i="2"/>
  <c r="K415" i="2"/>
  <c r="O414" i="2"/>
  <c r="N414" i="2"/>
  <c r="M414" i="2"/>
  <c r="L414" i="2"/>
  <c r="K414" i="2"/>
  <c r="O413" i="2"/>
  <c r="N413" i="2"/>
  <c r="M413" i="2"/>
  <c r="L413" i="2"/>
  <c r="K413" i="2"/>
  <c r="O412" i="2"/>
  <c r="N412" i="2"/>
  <c r="M412" i="2"/>
  <c r="L412" i="2"/>
  <c r="K412" i="2"/>
  <c r="O411" i="2"/>
  <c r="N411" i="2"/>
  <c r="M411" i="2"/>
  <c r="L411" i="2"/>
  <c r="K411" i="2"/>
  <c r="O410" i="2"/>
  <c r="N410" i="2"/>
  <c r="M410" i="2"/>
  <c r="L410" i="2"/>
  <c r="K410" i="2"/>
  <c r="O409" i="2"/>
  <c r="N409" i="2"/>
  <c r="M409" i="2"/>
  <c r="L409" i="2"/>
  <c r="K409" i="2"/>
  <c r="O408" i="2"/>
  <c r="N408" i="2"/>
  <c r="M408" i="2"/>
  <c r="L408" i="2"/>
  <c r="K408" i="2"/>
  <c r="O407" i="2"/>
  <c r="N407" i="2"/>
  <c r="M407" i="2"/>
  <c r="L407" i="2"/>
  <c r="K407" i="2"/>
  <c r="O406" i="2"/>
  <c r="N406" i="2"/>
  <c r="M406" i="2"/>
  <c r="L406" i="2"/>
  <c r="K406" i="2"/>
  <c r="O405" i="2"/>
  <c r="N405" i="2"/>
  <c r="M405" i="2"/>
  <c r="L405" i="2"/>
  <c r="K405" i="2"/>
  <c r="O404" i="2"/>
  <c r="N404" i="2"/>
  <c r="M404" i="2"/>
  <c r="L404" i="2"/>
  <c r="K404" i="2"/>
  <c r="O403" i="2"/>
  <c r="N403" i="2"/>
  <c r="M403" i="2"/>
  <c r="L403" i="2"/>
  <c r="K403" i="2"/>
  <c r="O402" i="2"/>
  <c r="N402" i="2"/>
  <c r="M402" i="2"/>
  <c r="L402" i="2"/>
  <c r="K402" i="2"/>
  <c r="O401" i="2"/>
  <c r="N401" i="2"/>
  <c r="M401" i="2"/>
  <c r="L401" i="2"/>
  <c r="K401" i="2"/>
  <c r="O400" i="2"/>
  <c r="N400" i="2"/>
  <c r="M400" i="2"/>
  <c r="L400" i="2"/>
  <c r="K400" i="2"/>
  <c r="O399" i="2"/>
  <c r="N399" i="2"/>
  <c r="M399" i="2"/>
  <c r="L399" i="2"/>
  <c r="K399" i="2"/>
  <c r="O398" i="2"/>
  <c r="N398" i="2"/>
  <c r="M398" i="2"/>
  <c r="L398" i="2"/>
  <c r="K398" i="2"/>
  <c r="O397" i="2"/>
  <c r="N397" i="2"/>
  <c r="M397" i="2"/>
  <c r="L397" i="2"/>
  <c r="K397" i="2"/>
  <c r="O396" i="2"/>
  <c r="N396" i="2"/>
  <c r="M396" i="2"/>
  <c r="L396" i="2"/>
  <c r="K396" i="2"/>
  <c r="O395" i="2"/>
  <c r="N395" i="2"/>
  <c r="M395" i="2"/>
  <c r="L395" i="2"/>
  <c r="K395" i="2"/>
  <c r="O394" i="2"/>
  <c r="N394" i="2"/>
  <c r="M394" i="2"/>
  <c r="L394" i="2"/>
  <c r="K394" i="2"/>
  <c r="O393" i="2"/>
  <c r="N393" i="2"/>
  <c r="M393" i="2"/>
  <c r="L393" i="2"/>
  <c r="K393" i="2"/>
  <c r="O392" i="2"/>
  <c r="N392" i="2"/>
  <c r="M392" i="2"/>
  <c r="L392" i="2"/>
  <c r="K392" i="2"/>
  <c r="O391" i="2"/>
  <c r="N391" i="2"/>
  <c r="M391" i="2"/>
  <c r="L391" i="2"/>
  <c r="K391" i="2"/>
  <c r="O390" i="2"/>
  <c r="N390" i="2"/>
  <c r="M390" i="2"/>
  <c r="L390" i="2"/>
  <c r="K390" i="2"/>
  <c r="O389" i="2"/>
  <c r="N389" i="2"/>
  <c r="M389" i="2"/>
  <c r="L389" i="2"/>
  <c r="K389" i="2"/>
  <c r="O388" i="2"/>
  <c r="N388" i="2"/>
  <c r="M388" i="2"/>
  <c r="L388" i="2"/>
  <c r="K388" i="2"/>
  <c r="O387" i="2"/>
  <c r="N387" i="2"/>
  <c r="M387" i="2"/>
  <c r="L387" i="2"/>
  <c r="K387" i="2"/>
  <c r="O386" i="2"/>
  <c r="N386" i="2"/>
  <c r="M386" i="2"/>
  <c r="L386" i="2"/>
  <c r="K386" i="2"/>
  <c r="O385" i="2"/>
  <c r="N385" i="2"/>
  <c r="M385" i="2"/>
  <c r="L385" i="2"/>
  <c r="K385" i="2"/>
  <c r="O384" i="2"/>
  <c r="N384" i="2"/>
  <c r="M384" i="2"/>
  <c r="L384" i="2"/>
  <c r="K384" i="2"/>
  <c r="O383" i="2"/>
  <c r="N383" i="2"/>
  <c r="M383" i="2"/>
  <c r="L383" i="2"/>
  <c r="K383" i="2"/>
  <c r="O382" i="2"/>
  <c r="N382" i="2"/>
  <c r="M382" i="2"/>
  <c r="L382" i="2"/>
  <c r="K382" i="2"/>
  <c r="O381" i="2"/>
  <c r="N381" i="2"/>
  <c r="M381" i="2"/>
  <c r="L381" i="2"/>
  <c r="K381" i="2"/>
  <c r="O380" i="2"/>
  <c r="N380" i="2"/>
  <c r="M380" i="2"/>
  <c r="L380" i="2"/>
  <c r="K380" i="2"/>
  <c r="O379" i="2"/>
  <c r="N379" i="2"/>
  <c r="M379" i="2"/>
  <c r="L379" i="2"/>
  <c r="K379" i="2"/>
  <c r="O378" i="2"/>
  <c r="N378" i="2"/>
  <c r="M378" i="2"/>
  <c r="L378" i="2"/>
  <c r="K378" i="2"/>
  <c r="O377" i="2"/>
  <c r="N377" i="2"/>
  <c r="M377" i="2"/>
  <c r="L377" i="2"/>
  <c r="K377" i="2"/>
  <c r="O376" i="2"/>
  <c r="N376" i="2"/>
  <c r="M376" i="2"/>
  <c r="L376" i="2"/>
  <c r="K376" i="2"/>
  <c r="O375" i="2"/>
  <c r="N375" i="2"/>
  <c r="M375" i="2"/>
  <c r="L375" i="2"/>
  <c r="K375" i="2"/>
  <c r="O374" i="2"/>
  <c r="N374" i="2"/>
  <c r="M374" i="2"/>
  <c r="L374" i="2"/>
  <c r="K374" i="2"/>
  <c r="O373" i="2"/>
  <c r="N373" i="2"/>
  <c r="M373" i="2"/>
  <c r="L373" i="2"/>
  <c r="K373" i="2"/>
  <c r="O372" i="2"/>
  <c r="N372" i="2"/>
  <c r="M372" i="2"/>
  <c r="L372" i="2"/>
  <c r="K372" i="2"/>
  <c r="O371" i="2"/>
  <c r="N371" i="2"/>
  <c r="M371" i="2"/>
  <c r="L371" i="2"/>
  <c r="K371" i="2"/>
  <c r="O370" i="2"/>
  <c r="N370" i="2"/>
  <c r="M370" i="2"/>
  <c r="L370" i="2"/>
  <c r="K370" i="2"/>
  <c r="O369" i="2"/>
  <c r="N369" i="2"/>
  <c r="M369" i="2"/>
  <c r="L369" i="2"/>
  <c r="K369" i="2"/>
  <c r="O368" i="2"/>
  <c r="N368" i="2"/>
  <c r="M368" i="2"/>
  <c r="L368" i="2"/>
  <c r="K368" i="2"/>
  <c r="O367" i="2"/>
  <c r="N367" i="2"/>
  <c r="M367" i="2"/>
  <c r="L367" i="2"/>
  <c r="K367" i="2"/>
  <c r="O366" i="2"/>
  <c r="N366" i="2"/>
  <c r="M366" i="2"/>
  <c r="L366" i="2"/>
  <c r="K366" i="2"/>
  <c r="O365" i="2"/>
  <c r="N365" i="2"/>
  <c r="M365" i="2"/>
  <c r="L365" i="2"/>
  <c r="K365" i="2"/>
  <c r="O364" i="2"/>
  <c r="N364" i="2"/>
  <c r="M364" i="2"/>
  <c r="L364" i="2"/>
  <c r="K364" i="2"/>
  <c r="O363" i="2"/>
  <c r="N363" i="2"/>
  <c r="M363" i="2"/>
  <c r="L363" i="2"/>
  <c r="K363" i="2"/>
  <c r="O362" i="2"/>
  <c r="N362" i="2"/>
  <c r="M362" i="2"/>
  <c r="L362" i="2"/>
  <c r="K362" i="2"/>
  <c r="O361" i="2"/>
  <c r="N361" i="2"/>
  <c r="M361" i="2"/>
  <c r="L361" i="2"/>
  <c r="K361" i="2"/>
  <c r="O360" i="2"/>
  <c r="N360" i="2"/>
  <c r="M360" i="2"/>
  <c r="L360" i="2"/>
  <c r="K360" i="2"/>
  <c r="O359" i="2"/>
  <c r="N359" i="2"/>
  <c r="M359" i="2"/>
  <c r="L359" i="2"/>
  <c r="K359" i="2"/>
  <c r="O358" i="2"/>
  <c r="N358" i="2"/>
  <c r="M358" i="2"/>
  <c r="L358" i="2"/>
  <c r="K358" i="2"/>
  <c r="O357" i="2"/>
  <c r="N357" i="2"/>
  <c r="M357" i="2"/>
  <c r="L357" i="2"/>
  <c r="K357" i="2"/>
  <c r="O356" i="2"/>
  <c r="N356" i="2"/>
  <c r="M356" i="2"/>
  <c r="L356" i="2"/>
  <c r="K356" i="2"/>
  <c r="O355" i="2"/>
  <c r="N355" i="2"/>
  <c r="M355" i="2"/>
  <c r="L355" i="2"/>
  <c r="K355" i="2"/>
  <c r="O354" i="2"/>
  <c r="N354" i="2"/>
  <c r="M354" i="2"/>
  <c r="L354" i="2"/>
  <c r="K354" i="2"/>
  <c r="O353" i="2"/>
  <c r="N353" i="2"/>
  <c r="M353" i="2"/>
  <c r="L353" i="2"/>
  <c r="K353" i="2"/>
  <c r="O352" i="2"/>
  <c r="N352" i="2"/>
  <c r="M352" i="2"/>
  <c r="L352" i="2"/>
  <c r="K352" i="2"/>
  <c r="O351" i="2"/>
  <c r="N351" i="2"/>
  <c r="M351" i="2"/>
  <c r="L351" i="2"/>
  <c r="K351" i="2"/>
  <c r="O350" i="2"/>
  <c r="N350" i="2"/>
  <c r="M350" i="2"/>
  <c r="L350" i="2"/>
  <c r="K350" i="2"/>
  <c r="O349" i="2"/>
  <c r="N349" i="2"/>
  <c r="M349" i="2"/>
  <c r="L349" i="2"/>
  <c r="K349" i="2"/>
  <c r="O348" i="2"/>
  <c r="N348" i="2"/>
  <c r="M348" i="2"/>
  <c r="L348" i="2"/>
  <c r="K348" i="2"/>
  <c r="O347" i="2"/>
  <c r="N347" i="2"/>
  <c r="M347" i="2"/>
  <c r="L347" i="2"/>
  <c r="K347" i="2"/>
  <c r="O346" i="2"/>
  <c r="N346" i="2"/>
  <c r="M346" i="2"/>
  <c r="L346" i="2"/>
  <c r="K346" i="2"/>
  <c r="O345" i="2"/>
  <c r="N345" i="2"/>
  <c r="M345" i="2"/>
  <c r="L345" i="2"/>
  <c r="K345" i="2"/>
  <c r="O344" i="2"/>
  <c r="N344" i="2"/>
  <c r="M344" i="2"/>
  <c r="L344" i="2"/>
  <c r="K344" i="2"/>
  <c r="O343" i="2"/>
  <c r="N343" i="2"/>
  <c r="M343" i="2"/>
  <c r="L343" i="2"/>
  <c r="K343" i="2"/>
  <c r="O342" i="2"/>
  <c r="N342" i="2"/>
  <c r="M342" i="2"/>
  <c r="L342" i="2"/>
  <c r="K342" i="2"/>
  <c r="O341" i="2"/>
  <c r="N341" i="2"/>
  <c r="M341" i="2"/>
  <c r="L341" i="2"/>
  <c r="K341" i="2"/>
  <c r="O340" i="2"/>
  <c r="N340" i="2"/>
  <c r="M340" i="2"/>
  <c r="L340" i="2"/>
  <c r="K340" i="2"/>
  <c r="O339" i="2"/>
  <c r="N339" i="2"/>
  <c r="M339" i="2"/>
  <c r="L339" i="2"/>
  <c r="K339" i="2"/>
  <c r="O338" i="2"/>
  <c r="N338" i="2"/>
  <c r="M338" i="2"/>
  <c r="L338" i="2"/>
  <c r="K338" i="2"/>
  <c r="O337" i="2"/>
  <c r="N337" i="2"/>
  <c r="M337" i="2"/>
  <c r="L337" i="2"/>
  <c r="K337" i="2"/>
  <c r="O336" i="2"/>
  <c r="N336" i="2"/>
  <c r="M336" i="2"/>
  <c r="L336" i="2"/>
  <c r="K336" i="2"/>
  <c r="O335" i="2"/>
  <c r="N335" i="2"/>
  <c r="M335" i="2"/>
  <c r="L335" i="2"/>
  <c r="K335" i="2"/>
  <c r="O334" i="2"/>
  <c r="N334" i="2"/>
  <c r="M334" i="2"/>
  <c r="L334" i="2"/>
  <c r="K334" i="2"/>
  <c r="O333" i="2"/>
  <c r="N333" i="2"/>
  <c r="M333" i="2"/>
  <c r="L333" i="2"/>
  <c r="K333" i="2"/>
  <c r="O332" i="2"/>
  <c r="N332" i="2"/>
  <c r="M332" i="2"/>
  <c r="L332" i="2"/>
  <c r="K332" i="2"/>
  <c r="O331" i="2"/>
  <c r="N331" i="2"/>
  <c r="M331" i="2"/>
  <c r="L331" i="2"/>
  <c r="K331" i="2"/>
  <c r="O330" i="2"/>
  <c r="N330" i="2"/>
  <c r="M330" i="2"/>
  <c r="L330" i="2"/>
  <c r="K330" i="2"/>
  <c r="O329" i="2"/>
  <c r="N329" i="2"/>
  <c r="M329" i="2"/>
  <c r="L329" i="2"/>
  <c r="K329" i="2"/>
  <c r="O328" i="2"/>
  <c r="N328" i="2"/>
  <c r="M328" i="2"/>
  <c r="L328" i="2"/>
  <c r="K328" i="2"/>
  <c r="O327" i="2"/>
  <c r="N327" i="2"/>
  <c r="M327" i="2"/>
  <c r="L327" i="2"/>
  <c r="K327" i="2"/>
  <c r="O326" i="2"/>
  <c r="N326" i="2"/>
  <c r="M326" i="2"/>
  <c r="L326" i="2"/>
  <c r="K326" i="2"/>
  <c r="O325" i="2"/>
  <c r="N325" i="2"/>
  <c r="M325" i="2"/>
  <c r="L325" i="2"/>
  <c r="K325" i="2"/>
  <c r="O324" i="2"/>
  <c r="N324" i="2"/>
  <c r="M324" i="2"/>
  <c r="L324" i="2"/>
  <c r="K324" i="2"/>
  <c r="O323" i="2"/>
  <c r="N323" i="2"/>
  <c r="M323" i="2"/>
  <c r="L323" i="2"/>
  <c r="K323" i="2"/>
  <c r="O322" i="2"/>
  <c r="N322" i="2"/>
  <c r="M322" i="2"/>
  <c r="L322" i="2"/>
  <c r="K322" i="2"/>
  <c r="O321" i="2"/>
  <c r="N321" i="2"/>
  <c r="M321" i="2"/>
  <c r="L321" i="2"/>
  <c r="K321" i="2"/>
  <c r="O320" i="2"/>
  <c r="N320" i="2"/>
  <c r="M320" i="2"/>
  <c r="L320" i="2"/>
  <c r="K320" i="2"/>
  <c r="O319" i="2"/>
  <c r="N319" i="2"/>
  <c r="M319" i="2"/>
  <c r="L319" i="2"/>
  <c r="K319" i="2"/>
  <c r="O318" i="2"/>
  <c r="N318" i="2"/>
  <c r="M318" i="2"/>
  <c r="L318" i="2"/>
  <c r="K318" i="2"/>
  <c r="O317" i="2"/>
  <c r="N317" i="2"/>
  <c r="M317" i="2"/>
  <c r="L317" i="2"/>
  <c r="K317" i="2"/>
  <c r="O316" i="2"/>
  <c r="N316" i="2"/>
  <c r="M316" i="2"/>
  <c r="L316" i="2"/>
  <c r="K316" i="2"/>
  <c r="O315" i="2"/>
  <c r="N315" i="2"/>
  <c r="M315" i="2"/>
  <c r="L315" i="2"/>
  <c r="K315" i="2"/>
  <c r="O314" i="2"/>
  <c r="N314" i="2"/>
  <c r="M314" i="2"/>
  <c r="L314" i="2"/>
  <c r="K314" i="2"/>
  <c r="O313" i="2"/>
  <c r="N313" i="2"/>
  <c r="M313" i="2"/>
  <c r="L313" i="2"/>
  <c r="K313" i="2"/>
  <c r="O312" i="2"/>
  <c r="N312" i="2"/>
  <c r="M312" i="2"/>
  <c r="L312" i="2"/>
  <c r="K312" i="2"/>
  <c r="O311" i="2"/>
  <c r="N311" i="2"/>
  <c r="M311" i="2"/>
  <c r="L311" i="2"/>
  <c r="K311" i="2"/>
  <c r="O310" i="2"/>
  <c r="N310" i="2"/>
  <c r="M310" i="2"/>
  <c r="L310" i="2"/>
  <c r="K310" i="2"/>
  <c r="O309" i="2"/>
  <c r="N309" i="2"/>
  <c r="M309" i="2"/>
  <c r="L309" i="2"/>
  <c r="K309" i="2"/>
  <c r="O308" i="2"/>
  <c r="N308" i="2"/>
  <c r="M308" i="2"/>
  <c r="L308" i="2"/>
  <c r="K308" i="2"/>
  <c r="O307" i="2"/>
  <c r="N307" i="2"/>
  <c r="M307" i="2"/>
  <c r="L307" i="2"/>
  <c r="K307" i="2"/>
  <c r="O306" i="2"/>
  <c r="N306" i="2"/>
  <c r="M306" i="2"/>
  <c r="L306" i="2"/>
  <c r="K306" i="2"/>
  <c r="O305" i="2"/>
  <c r="N305" i="2"/>
  <c r="M305" i="2"/>
  <c r="L305" i="2"/>
  <c r="K305" i="2"/>
  <c r="O304" i="2"/>
  <c r="N304" i="2"/>
  <c r="M304" i="2"/>
  <c r="L304" i="2"/>
  <c r="K304" i="2"/>
  <c r="O303" i="2"/>
  <c r="N303" i="2"/>
  <c r="M303" i="2"/>
  <c r="L303" i="2"/>
  <c r="K303" i="2"/>
  <c r="O302" i="2"/>
  <c r="N302" i="2"/>
  <c r="M302" i="2"/>
  <c r="L302" i="2"/>
  <c r="K302" i="2"/>
  <c r="O301" i="2"/>
  <c r="N301" i="2"/>
  <c r="M301" i="2"/>
  <c r="L301" i="2"/>
  <c r="K301" i="2"/>
  <c r="O300" i="2"/>
  <c r="N300" i="2"/>
  <c r="M300" i="2"/>
  <c r="L300" i="2"/>
  <c r="K300" i="2"/>
  <c r="O299" i="2"/>
  <c r="N299" i="2"/>
  <c r="M299" i="2"/>
  <c r="L299" i="2"/>
  <c r="K299" i="2"/>
  <c r="O298" i="2"/>
  <c r="N298" i="2"/>
  <c r="M298" i="2"/>
  <c r="L298" i="2"/>
  <c r="K298" i="2"/>
  <c r="O297" i="2"/>
  <c r="N297" i="2"/>
  <c r="M297" i="2"/>
  <c r="L297" i="2"/>
  <c r="K297" i="2"/>
  <c r="O296" i="2"/>
  <c r="N296" i="2"/>
  <c r="M296" i="2"/>
  <c r="L296" i="2"/>
  <c r="K296" i="2"/>
  <c r="O295" i="2"/>
  <c r="N295" i="2"/>
  <c r="M295" i="2"/>
  <c r="L295" i="2"/>
  <c r="K295" i="2"/>
  <c r="O294" i="2"/>
  <c r="N294" i="2"/>
  <c r="M294" i="2"/>
  <c r="L294" i="2"/>
  <c r="K294" i="2"/>
  <c r="O293" i="2"/>
  <c r="N293" i="2"/>
  <c r="M293" i="2"/>
  <c r="L293" i="2"/>
  <c r="K293" i="2"/>
  <c r="O292" i="2"/>
  <c r="N292" i="2"/>
  <c r="M292" i="2"/>
  <c r="L292" i="2"/>
  <c r="K292" i="2"/>
  <c r="O291" i="2"/>
  <c r="N291" i="2"/>
  <c r="M291" i="2"/>
  <c r="L291" i="2"/>
  <c r="K291" i="2"/>
  <c r="O290" i="2"/>
  <c r="N290" i="2"/>
  <c r="M290" i="2"/>
  <c r="L290" i="2"/>
  <c r="K290" i="2"/>
  <c r="O289" i="2"/>
  <c r="N289" i="2"/>
  <c r="M289" i="2"/>
  <c r="L289" i="2"/>
  <c r="K289" i="2"/>
  <c r="O288" i="2"/>
  <c r="N288" i="2"/>
  <c r="M288" i="2"/>
  <c r="L288" i="2"/>
  <c r="K288" i="2"/>
  <c r="O287" i="2"/>
  <c r="N287" i="2"/>
  <c r="M287" i="2"/>
  <c r="L287" i="2"/>
  <c r="K287" i="2"/>
  <c r="O286" i="2"/>
  <c r="N286" i="2"/>
  <c r="M286" i="2"/>
  <c r="L286" i="2"/>
  <c r="K286" i="2"/>
  <c r="O285" i="2"/>
  <c r="N285" i="2"/>
  <c r="M285" i="2"/>
  <c r="L285" i="2"/>
  <c r="K285" i="2"/>
  <c r="O284" i="2"/>
  <c r="N284" i="2"/>
  <c r="M284" i="2"/>
  <c r="L284" i="2"/>
  <c r="K284" i="2"/>
  <c r="O283" i="2"/>
  <c r="N283" i="2"/>
  <c r="M283" i="2"/>
  <c r="L283" i="2"/>
  <c r="K283" i="2"/>
  <c r="O282" i="2"/>
  <c r="N282" i="2"/>
  <c r="M282" i="2"/>
  <c r="L282" i="2"/>
  <c r="K282" i="2"/>
  <c r="O281" i="2"/>
  <c r="N281" i="2"/>
  <c r="M281" i="2"/>
  <c r="L281" i="2"/>
  <c r="K281" i="2"/>
  <c r="O280" i="2"/>
  <c r="N280" i="2"/>
  <c r="M280" i="2"/>
  <c r="L280" i="2"/>
  <c r="K280" i="2"/>
  <c r="O279" i="2"/>
  <c r="N279" i="2"/>
  <c r="M279" i="2"/>
  <c r="L279" i="2"/>
  <c r="K279" i="2"/>
  <c r="O278" i="2"/>
  <c r="N278" i="2"/>
  <c r="M278" i="2"/>
  <c r="L278" i="2"/>
  <c r="K278" i="2"/>
  <c r="O277" i="2"/>
  <c r="N277" i="2"/>
  <c r="M277" i="2"/>
  <c r="L277" i="2"/>
  <c r="K277" i="2"/>
  <c r="O276" i="2"/>
  <c r="N276" i="2"/>
  <c r="M276" i="2"/>
  <c r="L276" i="2"/>
  <c r="K276" i="2"/>
  <c r="O275" i="2"/>
  <c r="N275" i="2"/>
  <c r="M275" i="2"/>
  <c r="L275" i="2"/>
  <c r="K275" i="2"/>
  <c r="O274" i="2"/>
  <c r="N274" i="2"/>
  <c r="M274" i="2"/>
  <c r="L274" i="2"/>
  <c r="K274" i="2"/>
  <c r="O273" i="2"/>
  <c r="N273" i="2"/>
  <c r="M273" i="2"/>
  <c r="L273" i="2"/>
  <c r="K273" i="2"/>
  <c r="O272" i="2"/>
  <c r="N272" i="2"/>
  <c r="M272" i="2"/>
  <c r="L272" i="2"/>
  <c r="K272" i="2"/>
  <c r="O271" i="2"/>
  <c r="N271" i="2"/>
  <c r="M271" i="2"/>
  <c r="L271" i="2"/>
  <c r="K271" i="2"/>
  <c r="O270" i="2"/>
  <c r="N270" i="2"/>
  <c r="M270" i="2"/>
  <c r="L270" i="2"/>
  <c r="K270" i="2"/>
  <c r="O269" i="2"/>
  <c r="N269" i="2"/>
  <c r="M269" i="2"/>
  <c r="L269" i="2"/>
  <c r="K269" i="2"/>
  <c r="O268" i="2"/>
  <c r="N268" i="2"/>
  <c r="M268" i="2"/>
  <c r="L268" i="2"/>
  <c r="K268" i="2"/>
  <c r="O267" i="2"/>
  <c r="N267" i="2"/>
  <c r="M267" i="2"/>
  <c r="L267" i="2"/>
  <c r="K267" i="2"/>
  <c r="O266" i="2"/>
  <c r="N266" i="2"/>
  <c r="M266" i="2"/>
  <c r="L266" i="2"/>
  <c r="K266" i="2"/>
  <c r="O265" i="2"/>
  <c r="N265" i="2"/>
  <c r="M265" i="2"/>
  <c r="L265" i="2"/>
  <c r="K265" i="2"/>
  <c r="O264" i="2"/>
  <c r="N264" i="2"/>
  <c r="M264" i="2"/>
  <c r="L264" i="2"/>
  <c r="K264" i="2"/>
  <c r="O263" i="2"/>
  <c r="N263" i="2"/>
  <c r="M263" i="2"/>
  <c r="L263" i="2"/>
  <c r="K263" i="2"/>
  <c r="O262" i="2"/>
  <c r="N262" i="2"/>
  <c r="M262" i="2"/>
  <c r="L262" i="2"/>
  <c r="K262" i="2"/>
  <c r="O261" i="2"/>
  <c r="N261" i="2"/>
  <c r="M261" i="2"/>
  <c r="L261" i="2"/>
  <c r="K261" i="2"/>
  <c r="O260" i="2"/>
  <c r="N260" i="2"/>
  <c r="M260" i="2"/>
  <c r="L260" i="2"/>
  <c r="K260" i="2"/>
  <c r="O259" i="2"/>
  <c r="N259" i="2"/>
  <c r="M259" i="2"/>
  <c r="L259" i="2"/>
  <c r="K259" i="2"/>
  <c r="O258" i="2"/>
  <c r="N258" i="2"/>
  <c r="M258" i="2"/>
  <c r="L258" i="2"/>
  <c r="K258" i="2"/>
  <c r="O257" i="2"/>
  <c r="N257" i="2"/>
  <c r="M257" i="2"/>
  <c r="L257" i="2"/>
  <c r="K257" i="2"/>
  <c r="O256" i="2"/>
  <c r="N256" i="2"/>
  <c r="M256" i="2"/>
  <c r="L256" i="2"/>
  <c r="K256" i="2"/>
  <c r="O255" i="2"/>
  <c r="N255" i="2"/>
  <c r="M255" i="2"/>
  <c r="L255" i="2"/>
  <c r="K255" i="2"/>
  <c r="O254" i="2"/>
  <c r="N254" i="2"/>
  <c r="M254" i="2"/>
  <c r="L254" i="2"/>
  <c r="K254" i="2"/>
  <c r="O253" i="2"/>
  <c r="N253" i="2"/>
  <c r="M253" i="2"/>
  <c r="L253" i="2"/>
  <c r="K253" i="2"/>
  <c r="O252" i="2"/>
  <c r="N252" i="2"/>
  <c r="M252" i="2"/>
  <c r="L252" i="2"/>
  <c r="K252" i="2"/>
  <c r="O251" i="2"/>
  <c r="N251" i="2"/>
  <c r="M251" i="2"/>
  <c r="L251" i="2"/>
  <c r="K251" i="2"/>
  <c r="O250" i="2"/>
  <c r="N250" i="2"/>
  <c r="M250" i="2"/>
  <c r="L250" i="2"/>
  <c r="K250" i="2"/>
  <c r="O249" i="2"/>
  <c r="N249" i="2"/>
  <c r="M249" i="2"/>
  <c r="L249" i="2"/>
  <c r="K249" i="2"/>
  <c r="O248" i="2"/>
  <c r="N248" i="2"/>
  <c r="M248" i="2"/>
  <c r="L248" i="2"/>
  <c r="K248" i="2"/>
  <c r="O247" i="2"/>
  <c r="N247" i="2"/>
  <c r="M247" i="2"/>
  <c r="L247" i="2"/>
  <c r="K247" i="2"/>
  <c r="O246" i="2"/>
  <c r="N246" i="2"/>
  <c r="M246" i="2"/>
  <c r="L246" i="2"/>
  <c r="K246" i="2"/>
  <c r="O245" i="2"/>
  <c r="N245" i="2"/>
  <c r="M245" i="2"/>
  <c r="L245" i="2"/>
  <c r="K245" i="2"/>
  <c r="O244" i="2"/>
  <c r="N244" i="2"/>
  <c r="M244" i="2"/>
  <c r="L244" i="2"/>
  <c r="K244" i="2"/>
  <c r="O243" i="2"/>
  <c r="N243" i="2"/>
  <c r="M243" i="2"/>
  <c r="L243" i="2"/>
  <c r="K243" i="2"/>
  <c r="O242" i="2"/>
  <c r="N242" i="2"/>
  <c r="M242" i="2"/>
  <c r="L242" i="2"/>
  <c r="K242" i="2"/>
  <c r="O241" i="2"/>
  <c r="N241" i="2"/>
  <c r="M241" i="2"/>
  <c r="L241" i="2"/>
  <c r="K241" i="2"/>
  <c r="O240" i="2"/>
  <c r="N240" i="2"/>
  <c r="M240" i="2"/>
  <c r="L240" i="2"/>
  <c r="K240" i="2"/>
  <c r="O239" i="2"/>
  <c r="N239" i="2"/>
  <c r="M239" i="2"/>
  <c r="L239" i="2"/>
  <c r="K239" i="2"/>
  <c r="O238" i="2"/>
  <c r="N238" i="2"/>
  <c r="M238" i="2"/>
  <c r="L238" i="2"/>
  <c r="K238" i="2"/>
  <c r="O237" i="2"/>
  <c r="N237" i="2"/>
  <c r="M237" i="2"/>
  <c r="L237" i="2"/>
  <c r="K237" i="2"/>
  <c r="O236" i="2"/>
  <c r="N236" i="2"/>
  <c r="M236" i="2"/>
  <c r="L236" i="2"/>
  <c r="K236" i="2"/>
  <c r="O235" i="2"/>
  <c r="N235" i="2"/>
  <c r="M235" i="2"/>
  <c r="L235" i="2"/>
  <c r="K235" i="2"/>
  <c r="O234" i="2"/>
  <c r="N234" i="2"/>
  <c r="M234" i="2"/>
  <c r="L234" i="2"/>
  <c r="K234" i="2"/>
  <c r="O233" i="2"/>
  <c r="N233" i="2"/>
  <c r="M233" i="2"/>
  <c r="L233" i="2"/>
  <c r="K233" i="2"/>
  <c r="O232" i="2"/>
  <c r="N232" i="2"/>
  <c r="M232" i="2"/>
  <c r="L232" i="2"/>
  <c r="K232" i="2"/>
  <c r="O231" i="2"/>
  <c r="N231" i="2"/>
  <c r="M231" i="2"/>
  <c r="L231" i="2"/>
  <c r="K231" i="2"/>
  <c r="O230" i="2"/>
  <c r="N230" i="2"/>
  <c r="M230" i="2"/>
  <c r="L230" i="2"/>
  <c r="K230" i="2"/>
  <c r="O229" i="2"/>
  <c r="N229" i="2"/>
  <c r="M229" i="2"/>
  <c r="L229" i="2"/>
  <c r="K229" i="2"/>
  <c r="O228" i="2"/>
  <c r="N228" i="2"/>
  <c r="M228" i="2"/>
  <c r="L228" i="2"/>
  <c r="K228" i="2"/>
  <c r="O227" i="2"/>
  <c r="N227" i="2"/>
  <c r="M227" i="2"/>
  <c r="L227" i="2"/>
  <c r="K227" i="2"/>
  <c r="O226" i="2"/>
  <c r="N226" i="2"/>
  <c r="M226" i="2"/>
  <c r="L226" i="2"/>
  <c r="K226" i="2"/>
  <c r="O225" i="2"/>
  <c r="N225" i="2"/>
  <c r="M225" i="2"/>
  <c r="L225" i="2"/>
  <c r="K225" i="2"/>
  <c r="O224" i="2"/>
  <c r="N224" i="2"/>
  <c r="M224" i="2"/>
  <c r="L224" i="2"/>
  <c r="K224" i="2"/>
  <c r="O223" i="2"/>
  <c r="N223" i="2"/>
  <c r="M223" i="2"/>
  <c r="L223" i="2"/>
  <c r="K223" i="2"/>
  <c r="O222" i="2"/>
  <c r="N222" i="2"/>
  <c r="M222" i="2"/>
  <c r="L222" i="2"/>
  <c r="K222" i="2"/>
  <c r="O221" i="2"/>
  <c r="N221" i="2"/>
  <c r="M221" i="2"/>
  <c r="L221" i="2"/>
  <c r="K221" i="2"/>
  <c r="O220" i="2"/>
  <c r="N220" i="2"/>
  <c r="M220" i="2"/>
  <c r="L220" i="2"/>
  <c r="K220" i="2"/>
  <c r="O219" i="2"/>
  <c r="N219" i="2"/>
  <c r="M219" i="2"/>
  <c r="L219" i="2"/>
  <c r="K219" i="2"/>
  <c r="O218" i="2"/>
  <c r="N218" i="2"/>
  <c r="M218" i="2"/>
  <c r="L218" i="2"/>
  <c r="K218" i="2"/>
  <c r="O217" i="2"/>
  <c r="N217" i="2"/>
  <c r="M217" i="2"/>
  <c r="L217" i="2"/>
  <c r="K217" i="2"/>
  <c r="O216" i="2"/>
  <c r="N216" i="2"/>
  <c r="M216" i="2"/>
  <c r="L216" i="2"/>
  <c r="K216" i="2"/>
  <c r="O215" i="2"/>
  <c r="N215" i="2"/>
  <c r="M215" i="2"/>
  <c r="L215" i="2"/>
  <c r="K215" i="2"/>
  <c r="O214" i="2"/>
  <c r="N214" i="2"/>
  <c r="M214" i="2"/>
  <c r="L214" i="2"/>
  <c r="K214" i="2"/>
  <c r="O213" i="2"/>
  <c r="N213" i="2"/>
  <c r="M213" i="2"/>
  <c r="L213" i="2"/>
  <c r="K213" i="2"/>
  <c r="O212" i="2"/>
  <c r="N212" i="2"/>
  <c r="M212" i="2"/>
  <c r="L212" i="2"/>
  <c r="K212" i="2"/>
  <c r="O211" i="2"/>
  <c r="N211" i="2"/>
  <c r="M211" i="2"/>
  <c r="L211" i="2"/>
  <c r="K211" i="2"/>
  <c r="O210" i="2"/>
  <c r="N210" i="2"/>
  <c r="M210" i="2"/>
  <c r="L210" i="2"/>
  <c r="K210" i="2"/>
  <c r="O209" i="2"/>
  <c r="N209" i="2"/>
  <c r="M209" i="2"/>
  <c r="L209" i="2"/>
  <c r="K209" i="2"/>
  <c r="O208" i="2"/>
  <c r="N208" i="2"/>
  <c r="M208" i="2"/>
  <c r="L208" i="2"/>
  <c r="K208" i="2"/>
  <c r="O207" i="2"/>
  <c r="N207" i="2"/>
  <c r="M207" i="2"/>
  <c r="L207" i="2"/>
  <c r="K207" i="2"/>
  <c r="O206" i="2"/>
  <c r="N206" i="2"/>
  <c r="M206" i="2"/>
  <c r="L206" i="2"/>
  <c r="K206" i="2"/>
  <c r="O205" i="2"/>
  <c r="N205" i="2"/>
  <c r="M205" i="2"/>
  <c r="L205" i="2"/>
  <c r="K205" i="2"/>
  <c r="O204" i="2"/>
  <c r="N204" i="2"/>
  <c r="M204" i="2"/>
  <c r="L204" i="2"/>
  <c r="K204" i="2"/>
  <c r="O203" i="2"/>
  <c r="N203" i="2"/>
  <c r="M203" i="2"/>
  <c r="L203" i="2"/>
  <c r="K203" i="2"/>
  <c r="O202" i="2"/>
  <c r="N202" i="2"/>
  <c r="M202" i="2"/>
  <c r="L202" i="2"/>
  <c r="K202" i="2"/>
  <c r="O201" i="2"/>
  <c r="N201" i="2"/>
  <c r="M201" i="2"/>
  <c r="L201" i="2"/>
  <c r="K201" i="2"/>
  <c r="O200" i="2"/>
  <c r="N200" i="2"/>
  <c r="M200" i="2"/>
  <c r="L200" i="2"/>
  <c r="K200" i="2"/>
  <c r="O199" i="2"/>
  <c r="N199" i="2"/>
  <c r="M199" i="2"/>
  <c r="L199" i="2"/>
  <c r="K199" i="2"/>
  <c r="O198" i="2"/>
  <c r="N198" i="2"/>
  <c r="M198" i="2"/>
  <c r="L198" i="2"/>
  <c r="K198" i="2"/>
  <c r="O197" i="2"/>
  <c r="N197" i="2"/>
  <c r="M197" i="2"/>
  <c r="L197" i="2"/>
  <c r="K197" i="2"/>
  <c r="O196" i="2"/>
  <c r="N196" i="2"/>
  <c r="M196" i="2"/>
  <c r="L196" i="2"/>
  <c r="K196" i="2"/>
  <c r="O195" i="2"/>
  <c r="N195" i="2"/>
  <c r="M195" i="2"/>
  <c r="L195" i="2"/>
  <c r="K195" i="2"/>
  <c r="O194" i="2"/>
  <c r="N194" i="2"/>
  <c r="M194" i="2"/>
  <c r="L194" i="2"/>
  <c r="K194" i="2"/>
  <c r="O193" i="2"/>
  <c r="N193" i="2"/>
  <c r="M193" i="2"/>
  <c r="L193" i="2"/>
  <c r="K193" i="2"/>
  <c r="O192" i="2"/>
  <c r="N192" i="2"/>
  <c r="M192" i="2"/>
  <c r="L192" i="2"/>
  <c r="K192" i="2"/>
  <c r="O191" i="2"/>
  <c r="N191" i="2"/>
  <c r="M191" i="2"/>
  <c r="L191" i="2"/>
  <c r="K191" i="2"/>
  <c r="O190" i="2"/>
  <c r="N190" i="2"/>
  <c r="M190" i="2"/>
  <c r="L190" i="2"/>
  <c r="K190" i="2"/>
  <c r="O189" i="2"/>
  <c r="N189" i="2"/>
  <c r="M189" i="2"/>
  <c r="L189" i="2"/>
  <c r="K189" i="2"/>
  <c r="O188" i="2"/>
  <c r="N188" i="2"/>
  <c r="M188" i="2"/>
  <c r="L188" i="2"/>
  <c r="K188" i="2"/>
  <c r="O187" i="2"/>
  <c r="N187" i="2"/>
  <c r="M187" i="2"/>
  <c r="L187" i="2"/>
  <c r="K187" i="2"/>
  <c r="O186" i="2"/>
  <c r="N186" i="2"/>
  <c r="M186" i="2"/>
  <c r="L186" i="2"/>
  <c r="K186" i="2"/>
  <c r="O185" i="2"/>
  <c r="N185" i="2"/>
  <c r="M185" i="2"/>
  <c r="L185" i="2"/>
  <c r="K185" i="2"/>
  <c r="O184" i="2"/>
  <c r="N184" i="2"/>
  <c r="M184" i="2"/>
  <c r="L184" i="2"/>
  <c r="K184" i="2"/>
  <c r="O183" i="2"/>
  <c r="N183" i="2"/>
  <c r="M183" i="2"/>
  <c r="L183" i="2"/>
  <c r="K183" i="2"/>
  <c r="O182" i="2"/>
  <c r="N182" i="2"/>
  <c r="M182" i="2"/>
  <c r="L182" i="2"/>
  <c r="K182" i="2"/>
  <c r="O181" i="2"/>
  <c r="N181" i="2"/>
  <c r="M181" i="2"/>
  <c r="L181" i="2"/>
  <c r="K181" i="2"/>
  <c r="O180" i="2"/>
  <c r="N180" i="2"/>
  <c r="M180" i="2"/>
  <c r="L180" i="2"/>
  <c r="K180" i="2"/>
  <c r="O179" i="2"/>
  <c r="N179" i="2"/>
  <c r="M179" i="2"/>
  <c r="L179" i="2"/>
  <c r="K179" i="2"/>
  <c r="O178" i="2"/>
  <c r="N178" i="2"/>
  <c r="M178" i="2"/>
  <c r="L178" i="2"/>
  <c r="K178" i="2"/>
  <c r="O177" i="2"/>
  <c r="N177" i="2"/>
  <c r="M177" i="2"/>
  <c r="L177" i="2"/>
  <c r="K177" i="2"/>
  <c r="O176" i="2"/>
  <c r="N176" i="2"/>
  <c r="M176" i="2"/>
  <c r="L176" i="2"/>
  <c r="K176" i="2"/>
  <c r="O175" i="2"/>
  <c r="N175" i="2"/>
  <c r="M175" i="2"/>
  <c r="L175" i="2"/>
  <c r="K175" i="2"/>
  <c r="O174" i="2"/>
  <c r="N174" i="2"/>
  <c r="M174" i="2"/>
  <c r="L174" i="2"/>
  <c r="K174" i="2"/>
  <c r="O173" i="2"/>
  <c r="N173" i="2"/>
  <c r="M173" i="2"/>
  <c r="L173" i="2"/>
  <c r="K173" i="2"/>
  <c r="O172" i="2"/>
  <c r="N172" i="2"/>
  <c r="M172" i="2"/>
  <c r="L172" i="2"/>
  <c r="K172" i="2"/>
  <c r="O171" i="2"/>
  <c r="N171" i="2"/>
  <c r="M171" i="2"/>
  <c r="L171" i="2"/>
  <c r="K171" i="2"/>
  <c r="O170" i="2"/>
  <c r="N170" i="2"/>
  <c r="M170" i="2"/>
  <c r="L170" i="2"/>
  <c r="K170" i="2"/>
  <c r="O169" i="2"/>
  <c r="N169" i="2"/>
  <c r="M169" i="2"/>
  <c r="L169" i="2"/>
  <c r="K169" i="2"/>
  <c r="O168" i="2"/>
  <c r="N168" i="2"/>
  <c r="M168" i="2"/>
  <c r="L168" i="2"/>
  <c r="K168" i="2"/>
  <c r="O167" i="2"/>
  <c r="N167" i="2"/>
  <c r="M167" i="2"/>
  <c r="L167" i="2"/>
  <c r="K167" i="2"/>
  <c r="O166" i="2"/>
  <c r="N166" i="2"/>
  <c r="M166" i="2"/>
  <c r="L166" i="2"/>
  <c r="K166" i="2"/>
  <c r="O165" i="2"/>
  <c r="N165" i="2"/>
  <c r="M165" i="2"/>
  <c r="L165" i="2"/>
  <c r="K165" i="2"/>
  <c r="O164" i="2"/>
  <c r="N164" i="2"/>
  <c r="M164" i="2"/>
  <c r="L164" i="2"/>
  <c r="K164" i="2"/>
  <c r="O163" i="2"/>
  <c r="N163" i="2"/>
  <c r="M163" i="2"/>
  <c r="L163" i="2"/>
  <c r="K163" i="2"/>
  <c r="O162" i="2"/>
  <c r="N162" i="2"/>
  <c r="M162" i="2"/>
  <c r="L162" i="2"/>
  <c r="K162" i="2"/>
  <c r="O161" i="2"/>
  <c r="N161" i="2"/>
  <c r="M161" i="2"/>
  <c r="L161" i="2"/>
  <c r="K161" i="2"/>
  <c r="O160" i="2"/>
  <c r="N160" i="2"/>
  <c r="M160" i="2"/>
  <c r="L160" i="2"/>
  <c r="K160" i="2"/>
  <c r="O159" i="2"/>
  <c r="N159" i="2"/>
  <c r="M159" i="2"/>
  <c r="L159" i="2"/>
  <c r="K159" i="2"/>
  <c r="O158" i="2"/>
  <c r="N158" i="2"/>
  <c r="M158" i="2"/>
  <c r="L158" i="2"/>
  <c r="K158" i="2"/>
  <c r="O157" i="2"/>
  <c r="N157" i="2"/>
  <c r="M157" i="2"/>
  <c r="L157" i="2"/>
  <c r="K157" i="2"/>
  <c r="O156" i="2"/>
  <c r="N156" i="2"/>
  <c r="M156" i="2"/>
  <c r="L156" i="2"/>
  <c r="K156" i="2"/>
  <c r="O155" i="2"/>
  <c r="N155" i="2"/>
  <c r="M155" i="2"/>
  <c r="L155" i="2"/>
  <c r="K155" i="2"/>
  <c r="O154" i="2"/>
  <c r="N154" i="2"/>
  <c r="M154" i="2"/>
  <c r="L154" i="2"/>
  <c r="K154" i="2"/>
  <c r="O153" i="2"/>
  <c r="N153" i="2"/>
  <c r="M153" i="2"/>
  <c r="L153" i="2"/>
  <c r="K153" i="2"/>
  <c r="O152" i="2"/>
  <c r="N152" i="2"/>
  <c r="M152" i="2"/>
  <c r="L152" i="2"/>
  <c r="K152" i="2"/>
  <c r="O151" i="2"/>
  <c r="N151" i="2"/>
  <c r="M151" i="2"/>
  <c r="L151" i="2"/>
  <c r="K151" i="2"/>
  <c r="O150" i="2"/>
  <c r="N150" i="2"/>
  <c r="M150" i="2"/>
  <c r="L150" i="2"/>
  <c r="K150" i="2"/>
  <c r="O149" i="2"/>
  <c r="N149" i="2"/>
  <c r="M149" i="2"/>
  <c r="L149" i="2"/>
  <c r="K149" i="2"/>
  <c r="O148" i="2"/>
  <c r="N148" i="2"/>
  <c r="M148" i="2"/>
  <c r="L148" i="2"/>
  <c r="K148" i="2"/>
  <c r="O147" i="2"/>
  <c r="N147" i="2"/>
  <c r="M147" i="2"/>
  <c r="L147" i="2"/>
  <c r="K147" i="2"/>
  <c r="O146" i="2"/>
  <c r="N146" i="2"/>
  <c r="M146" i="2"/>
  <c r="L146" i="2"/>
  <c r="K146" i="2"/>
  <c r="O145" i="2"/>
  <c r="N145" i="2"/>
  <c r="M145" i="2"/>
  <c r="L145" i="2"/>
  <c r="K145" i="2"/>
  <c r="O144" i="2"/>
  <c r="N144" i="2"/>
  <c r="M144" i="2"/>
  <c r="L144" i="2"/>
  <c r="K144" i="2"/>
  <c r="O143" i="2"/>
  <c r="N143" i="2"/>
  <c r="M143" i="2"/>
  <c r="L143" i="2"/>
  <c r="K143" i="2"/>
  <c r="O142" i="2"/>
  <c r="N142" i="2"/>
  <c r="M142" i="2"/>
  <c r="L142" i="2"/>
  <c r="K142" i="2"/>
  <c r="O141" i="2"/>
  <c r="N141" i="2"/>
  <c r="M141" i="2"/>
  <c r="L141" i="2"/>
  <c r="K141" i="2"/>
  <c r="O140" i="2"/>
  <c r="N140" i="2"/>
  <c r="M140" i="2"/>
  <c r="L140" i="2"/>
  <c r="K140" i="2"/>
  <c r="O139" i="2"/>
  <c r="N139" i="2"/>
  <c r="M139" i="2"/>
  <c r="L139" i="2"/>
  <c r="K139" i="2"/>
  <c r="O138" i="2"/>
  <c r="N138" i="2"/>
  <c r="M138" i="2"/>
  <c r="L138" i="2"/>
  <c r="K138" i="2"/>
  <c r="O137" i="2"/>
  <c r="N137" i="2"/>
  <c r="M137" i="2"/>
  <c r="L137" i="2"/>
  <c r="K137" i="2"/>
  <c r="O136" i="2"/>
  <c r="N136" i="2"/>
  <c r="M136" i="2"/>
  <c r="L136" i="2"/>
  <c r="K136" i="2"/>
  <c r="O135" i="2"/>
  <c r="N135" i="2"/>
  <c r="M135" i="2"/>
  <c r="L135" i="2"/>
  <c r="K135" i="2"/>
  <c r="O134" i="2"/>
  <c r="N134" i="2"/>
  <c r="M134" i="2"/>
  <c r="L134" i="2"/>
  <c r="K134" i="2"/>
  <c r="O133" i="2"/>
  <c r="N133" i="2"/>
  <c r="M133" i="2"/>
  <c r="L133" i="2"/>
  <c r="K133" i="2"/>
  <c r="O132" i="2"/>
  <c r="N132" i="2"/>
  <c r="M132" i="2"/>
  <c r="L132" i="2"/>
  <c r="K132" i="2"/>
  <c r="O131" i="2"/>
  <c r="N131" i="2"/>
  <c r="M131" i="2"/>
  <c r="L131" i="2"/>
  <c r="K131" i="2"/>
  <c r="O130" i="2"/>
  <c r="N130" i="2"/>
  <c r="M130" i="2"/>
  <c r="L130" i="2"/>
  <c r="K130" i="2"/>
  <c r="O129" i="2"/>
  <c r="N129" i="2"/>
  <c r="M129" i="2"/>
  <c r="L129" i="2"/>
  <c r="K129" i="2"/>
  <c r="O128" i="2"/>
  <c r="N128" i="2"/>
  <c r="M128" i="2"/>
  <c r="L128" i="2"/>
  <c r="K128" i="2"/>
  <c r="O127" i="2"/>
  <c r="N127" i="2"/>
  <c r="M127" i="2"/>
  <c r="L127" i="2"/>
  <c r="K127" i="2"/>
  <c r="O126" i="2"/>
  <c r="N126" i="2"/>
  <c r="M126" i="2"/>
  <c r="L126" i="2"/>
  <c r="K126" i="2"/>
  <c r="O125" i="2"/>
  <c r="N125" i="2"/>
  <c r="M125" i="2"/>
  <c r="L125" i="2"/>
  <c r="K125" i="2"/>
  <c r="O124" i="2"/>
  <c r="N124" i="2"/>
  <c r="M124" i="2"/>
  <c r="L124" i="2"/>
  <c r="K124" i="2"/>
  <c r="O123" i="2"/>
  <c r="N123" i="2"/>
  <c r="M123" i="2"/>
  <c r="L123" i="2"/>
  <c r="K123" i="2"/>
  <c r="O122" i="2"/>
  <c r="N122" i="2"/>
  <c r="M122" i="2"/>
  <c r="L122" i="2"/>
  <c r="K122" i="2"/>
  <c r="O121" i="2"/>
  <c r="N121" i="2"/>
  <c r="M121" i="2"/>
  <c r="L121" i="2"/>
  <c r="K121" i="2"/>
  <c r="O120" i="2"/>
  <c r="N120" i="2"/>
  <c r="M120" i="2"/>
  <c r="L120" i="2"/>
  <c r="K120" i="2"/>
  <c r="O119" i="2"/>
  <c r="N119" i="2"/>
  <c r="M119" i="2"/>
  <c r="L119" i="2"/>
  <c r="K119" i="2"/>
  <c r="O118" i="2"/>
  <c r="N118" i="2"/>
  <c r="M118" i="2"/>
  <c r="L118" i="2"/>
  <c r="K118" i="2"/>
  <c r="O117" i="2"/>
  <c r="N117" i="2"/>
  <c r="M117" i="2"/>
  <c r="L117" i="2"/>
  <c r="K117" i="2"/>
  <c r="O116" i="2"/>
  <c r="N116" i="2"/>
  <c r="M116" i="2"/>
  <c r="L116" i="2"/>
  <c r="K116" i="2"/>
  <c r="O115" i="2"/>
  <c r="N115" i="2"/>
  <c r="M115" i="2"/>
  <c r="L115" i="2"/>
  <c r="K115" i="2"/>
  <c r="O114" i="2"/>
  <c r="N114" i="2"/>
  <c r="M114" i="2"/>
  <c r="L114" i="2"/>
  <c r="K114" i="2"/>
  <c r="O113" i="2"/>
  <c r="N113" i="2"/>
  <c r="M113" i="2"/>
  <c r="L113" i="2"/>
  <c r="K113" i="2"/>
  <c r="O112" i="2"/>
  <c r="N112" i="2"/>
  <c r="M112" i="2"/>
  <c r="L112" i="2"/>
  <c r="K112" i="2"/>
  <c r="O111" i="2"/>
  <c r="N111" i="2"/>
  <c r="M111" i="2"/>
  <c r="L111" i="2"/>
  <c r="K111" i="2"/>
  <c r="O110" i="2"/>
  <c r="N110" i="2"/>
  <c r="M110" i="2"/>
  <c r="L110" i="2"/>
  <c r="K110" i="2"/>
  <c r="O109" i="2"/>
  <c r="N109" i="2"/>
  <c r="M109" i="2"/>
  <c r="L109" i="2"/>
  <c r="K109" i="2"/>
  <c r="O108" i="2"/>
  <c r="N108" i="2"/>
  <c r="M108" i="2"/>
  <c r="L108" i="2"/>
  <c r="K108" i="2"/>
  <c r="O107" i="2"/>
  <c r="N107" i="2"/>
  <c r="M107" i="2"/>
  <c r="L107" i="2"/>
  <c r="K107" i="2"/>
  <c r="O106" i="2"/>
  <c r="N106" i="2"/>
  <c r="M106" i="2"/>
  <c r="L106" i="2"/>
  <c r="K106" i="2"/>
  <c r="O105" i="2"/>
  <c r="N105" i="2"/>
  <c r="M105" i="2"/>
  <c r="L105" i="2"/>
  <c r="K105" i="2"/>
  <c r="O104" i="2"/>
  <c r="N104" i="2"/>
  <c r="M104" i="2"/>
  <c r="L104" i="2"/>
  <c r="K104" i="2"/>
  <c r="O103" i="2"/>
  <c r="N103" i="2"/>
  <c r="M103" i="2"/>
  <c r="L103" i="2"/>
  <c r="K103" i="2"/>
  <c r="O102" i="2"/>
  <c r="N102" i="2"/>
  <c r="M102" i="2"/>
  <c r="L102" i="2"/>
  <c r="K102" i="2"/>
  <c r="O101" i="2"/>
  <c r="N101" i="2"/>
  <c r="M101" i="2"/>
  <c r="L101" i="2"/>
  <c r="K101" i="2"/>
  <c r="O100" i="2"/>
  <c r="N100" i="2"/>
  <c r="M100" i="2"/>
  <c r="L100" i="2"/>
  <c r="K100" i="2"/>
  <c r="O99" i="2"/>
  <c r="N99" i="2"/>
  <c r="M99" i="2"/>
  <c r="L99" i="2"/>
  <c r="K99" i="2"/>
  <c r="O98" i="2"/>
  <c r="N98" i="2"/>
  <c r="M98" i="2"/>
  <c r="L98" i="2"/>
  <c r="K98" i="2"/>
  <c r="O97" i="2"/>
  <c r="N97" i="2"/>
  <c r="M97" i="2"/>
  <c r="L97" i="2"/>
  <c r="K97" i="2"/>
  <c r="O96" i="2"/>
  <c r="N96" i="2"/>
  <c r="M96" i="2"/>
  <c r="L96" i="2"/>
  <c r="K96" i="2"/>
  <c r="O95" i="2"/>
  <c r="N95" i="2"/>
  <c r="M95" i="2"/>
  <c r="L95" i="2"/>
  <c r="K95" i="2"/>
  <c r="O94" i="2"/>
  <c r="N94" i="2"/>
  <c r="M94" i="2"/>
  <c r="L94" i="2"/>
  <c r="K94" i="2"/>
  <c r="O93" i="2"/>
  <c r="N93" i="2"/>
  <c r="M93" i="2"/>
  <c r="L93" i="2"/>
  <c r="K93" i="2"/>
  <c r="O92" i="2"/>
  <c r="N92" i="2"/>
  <c r="M92" i="2"/>
  <c r="L92" i="2"/>
  <c r="K92" i="2"/>
  <c r="O91" i="2"/>
  <c r="N91" i="2"/>
  <c r="M91" i="2"/>
  <c r="L91" i="2"/>
  <c r="K91" i="2"/>
  <c r="O90" i="2"/>
  <c r="N90" i="2"/>
  <c r="M90" i="2"/>
  <c r="L90" i="2"/>
  <c r="K90" i="2"/>
  <c r="O89" i="2"/>
  <c r="N89" i="2"/>
  <c r="M89" i="2"/>
  <c r="L89" i="2"/>
  <c r="K89" i="2"/>
  <c r="O88" i="2"/>
  <c r="N88" i="2"/>
  <c r="M88" i="2"/>
  <c r="L88" i="2"/>
  <c r="K88" i="2"/>
  <c r="O87" i="2"/>
  <c r="N87" i="2"/>
  <c r="M87" i="2"/>
  <c r="L87" i="2"/>
  <c r="K87" i="2"/>
  <c r="O86" i="2"/>
  <c r="N86" i="2"/>
  <c r="M86" i="2"/>
  <c r="L86" i="2"/>
  <c r="K86" i="2"/>
  <c r="O85" i="2"/>
  <c r="N85" i="2"/>
  <c r="M85" i="2"/>
  <c r="L85" i="2"/>
  <c r="K85" i="2"/>
  <c r="O84" i="2"/>
  <c r="N84" i="2"/>
  <c r="M84" i="2"/>
  <c r="L84" i="2"/>
  <c r="K84" i="2"/>
  <c r="O83" i="2"/>
  <c r="N83" i="2"/>
  <c r="M83" i="2"/>
  <c r="L83" i="2"/>
  <c r="K83" i="2"/>
  <c r="O82" i="2"/>
  <c r="N82" i="2"/>
  <c r="M82" i="2"/>
  <c r="L82" i="2"/>
  <c r="K82" i="2"/>
  <c r="O81" i="2"/>
  <c r="N81" i="2"/>
  <c r="M81" i="2"/>
  <c r="L81" i="2"/>
  <c r="K81" i="2"/>
  <c r="O80" i="2"/>
  <c r="N80" i="2"/>
  <c r="M80" i="2"/>
  <c r="L80" i="2"/>
  <c r="K80" i="2"/>
  <c r="O79" i="2"/>
  <c r="N79" i="2"/>
  <c r="M79" i="2"/>
  <c r="L79" i="2"/>
  <c r="K79" i="2"/>
  <c r="O78" i="2"/>
  <c r="N78" i="2"/>
  <c r="M78" i="2"/>
  <c r="L78" i="2"/>
  <c r="K78" i="2"/>
  <c r="O77" i="2"/>
  <c r="N77" i="2"/>
  <c r="M77" i="2"/>
  <c r="L77" i="2"/>
  <c r="K77" i="2"/>
  <c r="O76" i="2"/>
  <c r="N76" i="2"/>
  <c r="M76" i="2"/>
  <c r="L76" i="2"/>
  <c r="K76" i="2"/>
  <c r="O75" i="2"/>
  <c r="N75" i="2"/>
  <c r="M75" i="2"/>
  <c r="L75" i="2"/>
  <c r="K75" i="2"/>
  <c r="O74" i="2"/>
  <c r="N74" i="2"/>
  <c r="M74" i="2"/>
  <c r="L74" i="2"/>
  <c r="K74" i="2"/>
  <c r="O73" i="2"/>
  <c r="N73" i="2"/>
  <c r="M73" i="2"/>
  <c r="L73" i="2"/>
  <c r="K73" i="2"/>
  <c r="O72" i="2"/>
  <c r="N72" i="2"/>
  <c r="M72" i="2"/>
  <c r="L72" i="2"/>
  <c r="K72" i="2"/>
  <c r="O71" i="2"/>
  <c r="N71" i="2"/>
  <c r="M71" i="2"/>
  <c r="L71" i="2"/>
  <c r="K71" i="2"/>
  <c r="O70" i="2"/>
  <c r="N70" i="2"/>
  <c r="M70" i="2"/>
  <c r="L70" i="2"/>
  <c r="K70" i="2"/>
  <c r="O69" i="2"/>
  <c r="N69" i="2"/>
  <c r="M69" i="2"/>
  <c r="L69" i="2"/>
  <c r="K69" i="2"/>
  <c r="O68" i="2"/>
  <c r="N68" i="2"/>
  <c r="M68" i="2"/>
  <c r="L68" i="2"/>
  <c r="K68" i="2"/>
  <c r="O67" i="2"/>
  <c r="N67" i="2"/>
  <c r="M67" i="2"/>
  <c r="L67" i="2"/>
  <c r="K67" i="2"/>
  <c r="O66" i="2"/>
  <c r="N66" i="2"/>
  <c r="M66" i="2"/>
  <c r="L66" i="2"/>
  <c r="K66" i="2"/>
  <c r="O65" i="2"/>
  <c r="N65" i="2"/>
  <c r="M65" i="2"/>
  <c r="L65" i="2"/>
  <c r="K65" i="2"/>
  <c r="O64" i="2"/>
  <c r="N64" i="2"/>
  <c r="M64" i="2"/>
  <c r="L64" i="2"/>
  <c r="K64" i="2"/>
  <c r="O63" i="2"/>
  <c r="N63" i="2"/>
  <c r="M63" i="2"/>
  <c r="L63" i="2"/>
  <c r="K63" i="2"/>
  <c r="O62" i="2"/>
  <c r="N62" i="2"/>
  <c r="M62" i="2"/>
  <c r="L62" i="2"/>
  <c r="K62" i="2"/>
  <c r="O61" i="2"/>
  <c r="N61" i="2"/>
  <c r="M61" i="2"/>
  <c r="L61" i="2"/>
  <c r="K61" i="2"/>
  <c r="O60" i="2"/>
  <c r="N60" i="2"/>
  <c r="M60" i="2"/>
  <c r="L60" i="2"/>
  <c r="K60" i="2"/>
  <c r="O59" i="2"/>
  <c r="N59" i="2"/>
  <c r="M59" i="2"/>
  <c r="L59" i="2"/>
  <c r="K59" i="2"/>
  <c r="O58" i="2"/>
  <c r="N58" i="2"/>
  <c r="M58" i="2"/>
  <c r="L58" i="2"/>
  <c r="K58" i="2"/>
  <c r="O57" i="2"/>
  <c r="N57" i="2"/>
  <c r="M57" i="2"/>
  <c r="L57" i="2"/>
  <c r="K57" i="2"/>
  <c r="O56" i="2"/>
  <c r="N56" i="2"/>
  <c r="M56" i="2"/>
  <c r="L56" i="2"/>
  <c r="K56" i="2"/>
  <c r="O55" i="2"/>
  <c r="N55" i="2"/>
  <c r="M55" i="2"/>
  <c r="L55" i="2"/>
  <c r="K55" i="2"/>
  <c r="O54" i="2"/>
  <c r="N54" i="2"/>
  <c r="M54" i="2"/>
  <c r="L54" i="2"/>
  <c r="K54" i="2"/>
  <c r="O53" i="2"/>
  <c r="N53" i="2"/>
  <c r="M53" i="2"/>
  <c r="L53" i="2"/>
  <c r="K53" i="2"/>
  <c r="O52" i="2"/>
  <c r="N52" i="2"/>
  <c r="M52" i="2"/>
  <c r="L52" i="2"/>
  <c r="K52" i="2"/>
  <c r="O51" i="2"/>
  <c r="N51" i="2"/>
  <c r="M51" i="2"/>
  <c r="L51" i="2"/>
  <c r="K51" i="2"/>
  <c r="O50" i="2"/>
  <c r="N50" i="2"/>
  <c r="M50" i="2"/>
  <c r="L50" i="2"/>
  <c r="K50" i="2"/>
  <c r="O49" i="2"/>
  <c r="N49" i="2"/>
  <c r="M49" i="2"/>
  <c r="L49" i="2"/>
  <c r="K49" i="2"/>
  <c r="O48" i="2"/>
  <c r="N48" i="2"/>
  <c r="M48" i="2"/>
  <c r="L48" i="2"/>
  <c r="K48" i="2"/>
  <c r="O47" i="2"/>
  <c r="N47" i="2"/>
  <c r="M47" i="2"/>
  <c r="L47" i="2"/>
  <c r="K47" i="2"/>
  <c r="O46" i="2"/>
  <c r="N46" i="2"/>
  <c r="M46" i="2"/>
  <c r="L46" i="2"/>
  <c r="K46" i="2"/>
  <c r="O45" i="2"/>
  <c r="N45" i="2"/>
  <c r="M45" i="2"/>
  <c r="L45" i="2"/>
  <c r="K45" i="2"/>
  <c r="O44" i="2"/>
  <c r="N44" i="2"/>
  <c r="M44" i="2"/>
  <c r="L44" i="2"/>
  <c r="K44" i="2"/>
  <c r="O43" i="2"/>
  <c r="N43" i="2"/>
  <c r="M43" i="2"/>
  <c r="L43" i="2"/>
  <c r="K43" i="2"/>
  <c r="O42" i="2"/>
  <c r="N42" i="2"/>
  <c r="M42" i="2"/>
  <c r="L42" i="2"/>
  <c r="K42" i="2"/>
  <c r="O41" i="2"/>
  <c r="N41" i="2"/>
  <c r="M41" i="2"/>
  <c r="L41" i="2"/>
  <c r="K41" i="2"/>
  <c r="O40" i="2"/>
  <c r="N40" i="2"/>
  <c r="M40" i="2"/>
  <c r="L40" i="2"/>
  <c r="K40" i="2"/>
  <c r="O39" i="2"/>
  <c r="N39" i="2"/>
  <c r="M39" i="2"/>
  <c r="L39" i="2"/>
  <c r="K39" i="2"/>
  <c r="O38" i="2"/>
  <c r="N38" i="2"/>
  <c r="M38" i="2"/>
  <c r="L38" i="2"/>
  <c r="K38" i="2"/>
  <c r="O37" i="2"/>
  <c r="N37" i="2"/>
  <c r="M37" i="2"/>
  <c r="L37" i="2"/>
  <c r="K37" i="2"/>
  <c r="O36" i="2"/>
  <c r="N36" i="2"/>
  <c r="M36" i="2"/>
  <c r="L36" i="2"/>
  <c r="K36" i="2"/>
  <c r="O35" i="2"/>
  <c r="N35" i="2"/>
  <c r="M35" i="2"/>
  <c r="L35" i="2"/>
  <c r="K35" i="2"/>
  <c r="O34" i="2"/>
  <c r="N34" i="2"/>
  <c r="M34" i="2"/>
  <c r="L34" i="2"/>
  <c r="K34" i="2"/>
  <c r="O33" i="2"/>
  <c r="N33" i="2"/>
  <c r="M33" i="2"/>
  <c r="L33" i="2"/>
  <c r="K33" i="2"/>
  <c r="O32" i="2"/>
  <c r="N32" i="2"/>
  <c r="M32" i="2"/>
  <c r="L32" i="2"/>
  <c r="K32" i="2"/>
  <c r="O31" i="2"/>
  <c r="N31" i="2"/>
  <c r="M31" i="2"/>
  <c r="L31" i="2"/>
  <c r="K31" i="2"/>
  <c r="O30" i="2"/>
  <c r="N30" i="2"/>
  <c r="M30" i="2"/>
  <c r="L30" i="2"/>
  <c r="K30" i="2"/>
  <c r="O29" i="2"/>
  <c r="N29" i="2"/>
  <c r="M29" i="2"/>
  <c r="L29" i="2"/>
  <c r="K29" i="2"/>
  <c r="O28" i="2"/>
  <c r="N28" i="2"/>
  <c r="M28" i="2"/>
  <c r="L28" i="2"/>
  <c r="K28" i="2"/>
  <c r="O27" i="2"/>
  <c r="N27" i="2"/>
  <c r="M27" i="2"/>
  <c r="L27" i="2"/>
  <c r="K27" i="2"/>
  <c r="O26" i="2"/>
  <c r="N26" i="2"/>
  <c r="M26" i="2"/>
  <c r="L26" i="2"/>
  <c r="K26" i="2"/>
  <c r="O25" i="2"/>
  <c r="N25" i="2"/>
  <c r="M25" i="2"/>
  <c r="L25" i="2"/>
  <c r="K25" i="2"/>
  <c r="O24" i="2"/>
  <c r="N24" i="2"/>
  <c r="M24" i="2"/>
  <c r="L24" i="2"/>
  <c r="K24" i="2"/>
  <c r="O23" i="2"/>
  <c r="N23" i="2"/>
  <c r="M23" i="2"/>
  <c r="L23" i="2"/>
  <c r="K23" i="2"/>
  <c r="O22" i="2"/>
  <c r="N22" i="2"/>
  <c r="M22" i="2"/>
  <c r="L22" i="2"/>
  <c r="K22" i="2"/>
  <c r="O21" i="2"/>
  <c r="N21" i="2"/>
  <c r="M21" i="2"/>
  <c r="L21" i="2"/>
  <c r="K21" i="2"/>
  <c r="O20" i="2"/>
  <c r="N20" i="2"/>
  <c r="M20" i="2"/>
  <c r="L20" i="2"/>
  <c r="K20" i="2"/>
  <c r="O19" i="2"/>
  <c r="N19" i="2"/>
  <c r="M19" i="2"/>
  <c r="L19" i="2"/>
  <c r="K19" i="2"/>
  <c r="O18" i="2"/>
  <c r="N18" i="2"/>
  <c r="M18" i="2"/>
  <c r="L18" i="2"/>
  <c r="K18" i="2"/>
  <c r="O17" i="2"/>
  <c r="N17" i="2"/>
  <c r="M17" i="2"/>
  <c r="L17" i="2"/>
  <c r="K17" i="2"/>
  <c r="O16" i="2"/>
  <c r="N16" i="2"/>
  <c r="M16" i="2"/>
  <c r="L16" i="2"/>
  <c r="K16" i="2"/>
  <c r="O15" i="2"/>
  <c r="N15" i="2"/>
  <c r="M15" i="2"/>
  <c r="L15" i="2"/>
  <c r="K15" i="2"/>
  <c r="O14" i="2"/>
  <c r="N14" i="2"/>
  <c r="M14" i="2"/>
  <c r="L14" i="2"/>
  <c r="K14" i="2"/>
  <c r="O13" i="2"/>
  <c r="N13" i="2"/>
  <c r="M13" i="2"/>
  <c r="L13" i="2"/>
  <c r="K13" i="2"/>
  <c r="O12" i="2"/>
  <c r="N12" i="2"/>
  <c r="M12" i="2"/>
  <c r="L12" i="2"/>
  <c r="K12" i="2"/>
  <c r="O11" i="2"/>
  <c r="N11" i="2"/>
  <c r="M11" i="2"/>
  <c r="L11" i="2"/>
  <c r="K11" i="2"/>
  <c r="O10" i="2"/>
  <c r="N10" i="2"/>
  <c r="M10" i="2"/>
  <c r="L10" i="2"/>
  <c r="K10" i="2"/>
  <c r="O9" i="2"/>
  <c r="N9" i="2"/>
  <c r="M9" i="2"/>
  <c r="L9" i="2"/>
  <c r="K9" i="2"/>
  <c r="O8" i="2"/>
  <c r="N8" i="2"/>
  <c r="M8" i="2"/>
  <c r="L8" i="2"/>
  <c r="K8" i="2"/>
  <c r="O7" i="2"/>
  <c r="N7" i="2"/>
  <c r="M7" i="2"/>
  <c r="L7" i="2"/>
  <c r="K7" i="2"/>
  <c r="O6" i="2"/>
  <c r="N6" i="2"/>
  <c r="M6" i="2"/>
  <c r="L6" i="2"/>
  <c r="K6" i="2"/>
  <c r="P5" i="5" l="1"/>
  <c r="O5" i="5"/>
  <c r="E7" i="4"/>
  <c r="J5" i="4"/>
  <c r="F7" i="4"/>
  <c r="G7" i="4"/>
  <c r="B6" i="4"/>
  <c r="C6" i="4"/>
  <c r="I7" i="4"/>
  <c r="D6" i="4"/>
  <c r="E6" i="4"/>
  <c r="A8" i="4"/>
  <c r="B6" i="6"/>
  <c r="B5" i="6"/>
  <c r="G15" i="5"/>
  <c r="G14" i="5"/>
  <c r="E5" i="5"/>
  <c r="B10" i="6" s="1"/>
  <c r="B5" i="5"/>
  <c r="H5" i="5"/>
  <c r="F6" i="4"/>
  <c r="G6" i="4"/>
  <c r="J6" i="4" s="1"/>
  <c r="B5" i="4"/>
  <c r="C5" i="4"/>
  <c r="I6" i="4"/>
  <c r="D5" i="4"/>
  <c r="C16" i="5"/>
  <c r="B29" i="5"/>
  <c r="C29" i="5"/>
  <c r="B24" i="5"/>
  <c r="C24" i="5"/>
  <c r="C27" i="5"/>
  <c r="B27" i="5"/>
  <c r="C30" i="5"/>
  <c r="B30" i="5"/>
  <c r="B33" i="5"/>
  <c r="B19" i="5"/>
  <c r="D27" i="5"/>
  <c r="D30" i="5"/>
  <c r="C33" i="5"/>
  <c r="C19" i="5"/>
  <c r="B17" i="5"/>
  <c r="B15" i="5"/>
  <c r="D15" i="5" s="1"/>
  <c r="C17" i="5"/>
  <c r="B22" i="5"/>
  <c r="C22" i="5"/>
  <c r="B31" i="5"/>
  <c r="D20" i="5"/>
  <c r="D23" i="5"/>
  <c r="C23" i="5"/>
  <c r="P7" i="5" l="1"/>
  <c r="O7" i="5"/>
  <c r="H7" i="4"/>
  <c r="C15" i="5"/>
  <c r="J7" i="4"/>
  <c r="P6" i="5"/>
  <c r="O6" i="5"/>
  <c r="H6" i="4"/>
  <c r="N8" i="5"/>
  <c r="F8" i="4"/>
  <c r="E8" i="4"/>
  <c r="D8" i="4"/>
  <c r="C8" i="4"/>
  <c r="B8" i="4"/>
  <c r="A9" i="4"/>
  <c r="I8" i="4"/>
  <c r="G8" i="4"/>
  <c r="N9" i="5" l="1"/>
  <c r="A10" i="4"/>
  <c r="I9" i="4"/>
  <c r="G9" i="4"/>
  <c r="F9" i="4"/>
  <c r="E9" i="4"/>
  <c r="D9" i="4"/>
  <c r="C9" i="4"/>
  <c r="B9" i="4"/>
  <c r="P8" i="5"/>
  <c r="O8" i="5"/>
  <c r="H8" i="4"/>
  <c r="J8" i="4"/>
  <c r="P9" i="5" l="1"/>
  <c r="O9" i="5"/>
  <c r="H9" i="4"/>
  <c r="J9" i="4"/>
  <c r="N10" i="5"/>
  <c r="B10" i="4"/>
  <c r="A11" i="4"/>
  <c r="I10" i="4"/>
  <c r="F10" i="4"/>
  <c r="G10" i="4"/>
  <c r="E10" i="4"/>
  <c r="C10" i="4"/>
  <c r="D10" i="4"/>
  <c r="P10" i="5" l="1"/>
  <c r="O10" i="5"/>
  <c r="H10" i="4"/>
  <c r="N11" i="5"/>
  <c r="F11" i="4"/>
  <c r="E11" i="4"/>
  <c r="D11" i="4"/>
  <c r="C11" i="4"/>
  <c r="B11" i="4"/>
  <c r="A12" i="4"/>
  <c r="I11" i="4"/>
  <c r="G11" i="4"/>
  <c r="J10" i="4"/>
  <c r="P11" i="5" l="1"/>
  <c r="O11" i="5"/>
  <c r="H11" i="4"/>
  <c r="J11" i="4"/>
  <c r="N12" i="5"/>
  <c r="A13" i="4"/>
  <c r="B12" i="4"/>
  <c r="I12" i="4"/>
  <c r="F12" i="4"/>
  <c r="E12" i="4"/>
  <c r="D12" i="4"/>
  <c r="C12" i="4"/>
  <c r="G12" i="4"/>
  <c r="J12" i="4" s="1"/>
  <c r="P12" i="5" l="1"/>
  <c r="O12" i="5"/>
  <c r="H12" i="4"/>
  <c r="N13" i="5"/>
  <c r="D13" i="4"/>
  <c r="C13" i="4"/>
  <c r="B13" i="4"/>
  <c r="A14" i="4"/>
  <c r="I13" i="4"/>
  <c r="G13" i="4"/>
  <c r="J13" i="4" s="1"/>
  <c r="E13" i="4"/>
  <c r="F13" i="4"/>
  <c r="N14" i="5" l="1"/>
  <c r="I14" i="4"/>
  <c r="F14" i="4"/>
  <c r="E14" i="4"/>
  <c r="D14" i="4"/>
  <c r="C14" i="4"/>
  <c r="B14" i="4"/>
  <c r="A15" i="4"/>
  <c r="G14" i="4"/>
  <c r="O13" i="5"/>
  <c r="P13" i="5"/>
  <c r="H13" i="4"/>
  <c r="O14" i="5" l="1"/>
  <c r="P14" i="5"/>
  <c r="H14" i="4"/>
  <c r="N15" i="5"/>
  <c r="A16" i="4"/>
  <c r="D15" i="4"/>
  <c r="G15" i="4"/>
  <c r="I15" i="4" s="1"/>
  <c r="F15" i="4"/>
  <c r="E15" i="4"/>
  <c r="C15" i="4"/>
  <c r="B15" i="4"/>
  <c r="J14" i="4"/>
  <c r="J15" i="4" l="1"/>
  <c r="N16" i="5"/>
  <c r="F16" i="4"/>
  <c r="E16" i="4"/>
  <c r="D16" i="4"/>
  <c r="C16" i="4"/>
  <c r="B16" i="4"/>
  <c r="A17" i="4"/>
  <c r="G16" i="4"/>
  <c r="P15" i="5"/>
  <c r="O15" i="5"/>
  <c r="H15" i="4"/>
  <c r="O16" i="5" l="1"/>
  <c r="P16" i="5"/>
  <c r="H16" i="4"/>
  <c r="I16" i="4"/>
  <c r="N17" i="5"/>
  <c r="A18" i="4"/>
  <c r="G17" i="4"/>
  <c r="F17" i="4"/>
  <c r="E17" i="4"/>
  <c r="D17" i="4"/>
  <c r="C17" i="4"/>
  <c r="B17" i="4"/>
  <c r="J16" i="4"/>
  <c r="P17" i="5" l="1"/>
  <c r="O17" i="5"/>
  <c r="H17" i="4"/>
  <c r="J17" i="4"/>
  <c r="I17" i="4"/>
  <c r="N18" i="5"/>
  <c r="B18" i="4"/>
  <c r="A19" i="4"/>
  <c r="F18" i="4"/>
  <c r="G18" i="4"/>
  <c r="E18" i="4"/>
  <c r="C18" i="4"/>
  <c r="D18" i="4"/>
  <c r="P18" i="5" l="1"/>
  <c r="O18" i="5"/>
  <c r="H18" i="4"/>
  <c r="I18" i="4"/>
  <c r="J18" i="4"/>
  <c r="N19" i="5"/>
  <c r="F19" i="4"/>
  <c r="E19" i="4"/>
  <c r="D19" i="4"/>
  <c r="C19" i="4"/>
  <c r="B19" i="4"/>
  <c r="A20" i="4"/>
  <c r="G19" i="4"/>
  <c r="P19" i="5" l="1"/>
  <c r="O19" i="5"/>
  <c r="H19" i="4"/>
  <c r="J19" i="4"/>
  <c r="N20" i="5"/>
  <c r="A21" i="4"/>
  <c r="B20" i="4"/>
  <c r="F20" i="4"/>
  <c r="E20" i="4"/>
  <c r="D20" i="4"/>
  <c r="C20" i="4"/>
  <c r="G20" i="4"/>
  <c r="I19" i="4"/>
  <c r="P20" i="5" l="1"/>
  <c r="O20" i="5"/>
  <c r="H20" i="4"/>
  <c r="I20" i="4"/>
  <c r="J20" i="4"/>
  <c r="N21" i="5"/>
  <c r="D21" i="4"/>
  <c r="C21" i="4"/>
  <c r="B21" i="4"/>
  <c r="A22" i="4"/>
  <c r="G21" i="4"/>
  <c r="E21" i="4"/>
  <c r="F21" i="4"/>
  <c r="P21" i="5" l="1"/>
  <c r="O21" i="5"/>
  <c r="H21" i="4"/>
  <c r="I21" i="4"/>
  <c r="J21" i="4"/>
  <c r="N22" i="5"/>
  <c r="F22" i="4"/>
  <c r="E22" i="4"/>
  <c r="D22" i="4"/>
  <c r="C22" i="4"/>
  <c r="B22" i="4"/>
  <c r="A23" i="4"/>
  <c r="G22" i="4"/>
  <c r="P22" i="5" l="1"/>
  <c r="O22" i="5"/>
  <c r="H22" i="4"/>
  <c r="N23" i="5"/>
  <c r="D23" i="4"/>
  <c r="A24" i="4"/>
  <c r="G23" i="4"/>
  <c r="F23" i="4"/>
  <c r="E23" i="4"/>
  <c r="C23" i="4"/>
  <c r="B23" i="4"/>
  <c r="I22" i="4"/>
  <c r="J22" i="4"/>
  <c r="P23" i="5" l="1"/>
  <c r="O23" i="5"/>
  <c r="H23" i="4"/>
  <c r="I23" i="4"/>
  <c r="J23" i="4"/>
  <c r="N24" i="5"/>
  <c r="F24" i="4"/>
  <c r="E24" i="4"/>
  <c r="D24" i="4"/>
  <c r="C24" i="4"/>
  <c r="B24" i="4"/>
  <c r="A25" i="4"/>
  <c r="G24" i="4"/>
  <c r="I24" i="4" s="1"/>
  <c r="P24" i="5" l="1"/>
  <c r="O24" i="5"/>
  <c r="H24" i="4"/>
  <c r="N25" i="5"/>
  <c r="A26" i="4"/>
  <c r="F25" i="4"/>
  <c r="E25" i="4"/>
  <c r="D25" i="4"/>
  <c r="C25" i="4"/>
  <c r="B25" i="4"/>
  <c r="G25" i="4"/>
  <c r="J24" i="4"/>
  <c r="O25" i="5" l="1"/>
  <c r="P25" i="5"/>
  <c r="H25" i="4"/>
  <c r="I25" i="4"/>
  <c r="J25" i="4"/>
  <c r="N26" i="5"/>
  <c r="B26" i="4"/>
  <c r="F26" i="4"/>
  <c r="A27" i="4"/>
  <c r="G26" i="4"/>
  <c r="E26" i="4"/>
  <c r="C26" i="4"/>
  <c r="D26" i="4"/>
  <c r="P26" i="5" l="1"/>
  <c r="O26" i="5"/>
  <c r="H26" i="4"/>
  <c r="J26" i="4"/>
  <c r="I26" i="4"/>
  <c r="N27" i="5"/>
  <c r="F27" i="4"/>
  <c r="E27" i="4"/>
  <c r="D27" i="4"/>
  <c r="C27" i="4"/>
  <c r="B27" i="4"/>
  <c r="A28" i="4"/>
  <c r="G27" i="4"/>
  <c r="P27" i="5" l="1"/>
  <c r="O27" i="5"/>
  <c r="H27" i="4"/>
  <c r="J27" i="4"/>
  <c r="I27" i="4"/>
  <c r="N28" i="5"/>
  <c r="A29" i="4"/>
  <c r="B28" i="4"/>
  <c r="F28" i="4"/>
  <c r="E28" i="4"/>
  <c r="D28" i="4"/>
  <c r="C28" i="4"/>
  <c r="G28" i="4"/>
  <c r="P28" i="5" l="1"/>
  <c r="O28" i="5"/>
  <c r="H28" i="4"/>
  <c r="J28" i="4"/>
  <c r="N29" i="5"/>
  <c r="E29" i="4"/>
  <c r="D29" i="4"/>
  <c r="C29" i="4"/>
  <c r="B29" i="4"/>
  <c r="A30" i="4"/>
  <c r="F29" i="4"/>
  <c r="G29" i="4"/>
  <c r="I28" i="4"/>
  <c r="P29" i="5" l="1"/>
  <c r="O29" i="5"/>
  <c r="H29" i="4"/>
  <c r="J29" i="4"/>
  <c r="N30" i="5"/>
  <c r="E30" i="4"/>
  <c r="A31" i="4"/>
  <c r="F30" i="4"/>
  <c r="D30" i="4"/>
  <c r="C30" i="4"/>
  <c r="B30" i="4"/>
  <c r="G30" i="4"/>
  <c r="I29" i="4"/>
  <c r="P30" i="5" l="1"/>
  <c r="O30" i="5"/>
  <c r="H30" i="4"/>
  <c r="J30" i="4"/>
  <c r="N31" i="5"/>
  <c r="A32" i="4"/>
  <c r="B31" i="4"/>
  <c r="F31" i="4"/>
  <c r="G31" i="4"/>
  <c r="E31" i="4"/>
  <c r="C31" i="4"/>
  <c r="D31" i="4"/>
  <c r="I30" i="4"/>
  <c r="P31" i="5" l="1"/>
  <c r="O31" i="5"/>
  <c r="H31" i="4"/>
  <c r="I31" i="4"/>
  <c r="J31" i="4"/>
  <c r="N32" i="5"/>
  <c r="F32" i="4"/>
  <c r="E32" i="4"/>
  <c r="D32" i="4"/>
  <c r="C32" i="4"/>
  <c r="B32" i="4"/>
  <c r="A33" i="4"/>
  <c r="G32" i="4"/>
  <c r="P32" i="5" l="1"/>
  <c r="O32" i="5"/>
  <c r="H32" i="4"/>
  <c r="N33" i="5"/>
  <c r="F33" i="4"/>
  <c r="A34" i="4"/>
  <c r="C33" i="4"/>
  <c r="E33" i="4"/>
  <c r="D33" i="4"/>
  <c r="B33" i="4"/>
  <c r="G33" i="4"/>
  <c r="J32" i="4"/>
  <c r="I32" i="4"/>
  <c r="P33" i="5" l="1"/>
  <c r="O33" i="5"/>
  <c r="H33" i="4"/>
  <c r="J33" i="4"/>
  <c r="I33" i="4"/>
  <c r="N34" i="5"/>
  <c r="F34" i="4"/>
  <c r="E34" i="4"/>
  <c r="D34" i="4"/>
  <c r="C34" i="4"/>
  <c r="B34" i="4"/>
  <c r="A35" i="4"/>
  <c r="G34" i="4"/>
  <c r="O34" i="5" l="1"/>
  <c r="P34" i="5"/>
  <c r="H34" i="4"/>
  <c r="I34" i="4"/>
  <c r="J34" i="4"/>
  <c r="N35" i="5"/>
  <c r="C35" i="4"/>
  <c r="B35" i="4"/>
  <c r="A36" i="4"/>
  <c r="F35" i="4"/>
  <c r="E35" i="4"/>
  <c r="D35" i="4"/>
  <c r="G35" i="4"/>
  <c r="P35" i="5" l="1"/>
  <c r="O35" i="5"/>
  <c r="H35" i="4"/>
  <c r="I35" i="4"/>
  <c r="J35" i="4"/>
  <c r="N36" i="5"/>
  <c r="E36" i="4"/>
  <c r="D36" i="4"/>
  <c r="C36" i="4"/>
  <c r="B36" i="4"/>
  <c r="A37" i="4"/>
  <c r="F36" i="4"/>
  <c r="G36" i="4"/>
  <c r="P36" i="5" l="1"/>
  <c r="O36" i="5"/>
  <c r="H36" i="4"/>
  <c r="J36" i="4"/>
  <c r="N37" i="5"/>
  <c r="A38" i="4"/>
  <c r="F37" i="4"/>
  <c r="E37" i="4"/>
  <c r="D37" i="4"/>
  <c r="C37" i="4"/>
  <c r="B37" i="4"/>
  <c r="G37" i="4"/>
  <c r="I36" i="4"/>
  <c r="P37" i="5" l="1"/>
  <c r="O37" i="5"/>
  <c r="H37" i="4"/>
  <c r="I37" i="4"/>
  <c r="J37" i="4"/>
  <c r="N38" i="5"/>
  <c r="E38" i="4"/>
  <c r="D38" i="4"/>
  <c r="C38" i="4"/>
  <c r="B38" i="4"/>
  <c r="A39" i="4"/>
  <c r="F38" i="4"/>
  <c r="G38" i="4"/>
  <c r="P38" i="5" l="1"/>
  <c r="O38" i="5"/>
  <c r="H38" i="4"/>
  <c r="J38" i="4"/>
  <c r="N39" i="5"/>
  <c r="A40" i="4"/>
  <c r="F39" i="4"/>
  <c r="E39" i="4"/>
  <c r="D39" i="4"/>
  <c r="C39" i="4"/>
  <c r="B39" i="4"/>
  <c r="G39" i="4"/>
  <c r="I38" i="4"/>
  <c r="P39" i="5" l="1"/>
  <c r="O39" i="5"/>
  <c r="H39" i="4"/>
  <c r="J39" i="4"/>
  <c r="N40" i="5"/>
  <c r="D40" i="4"/>
  <c r="C40" i="4"/>
  <c r="B40" i="4"/>
  <c r="A41" i="4"/>
  <c r="G40" i="4"/>
  <c r="E40" i="4"/>
  <c r="F40" i="4"/>
  <c r="I39" i="4"/>
  <c r="P40" i="5" l="1"/>
  <c r="O40" i="5"/>
  <c r="H40" i="4"/>
  <c r="I40" i="4"/>
  <c r="J40" i="4"/>
  <c r="N41" i="5"/>
  <c r="F41" i="4"/>
  <c r="D41" i="4"/>
  <c r="A42" i="4"/>
  <c r="E41" i="4"/>
  <c r="C41" i="4"/>
  <c r="B41" i="4"/>
  <c r="G41" i="4"/>
  <c r="O41" i="5" l="1"/>
  <c r="P41" i="5"/>
  <c r="H41" i="4"/>
  <c r="I41" i="4"/>
  <c r="J41" i="4"/>
  <c r="N42" i="5"/>
  <c r="C42" i="4"/>
  <c r="B42" i="4"/>
  <c r="G42" i="4"/>
  <c r="J42" i="4" s="1"/>
  <c r="A43" i="4"/>
  <c r="F42" i="4"/>
  <c r="D42" i="4"/>
  <c r="E42" i="4"/>
  <c r="I42" i="4" l="1"/>
  <c r="N43" i="5"/>
  <c r="C43" i="4"/>
  <c r="B43" i="4"/>
  <c r="A44" i="4"/>
  <c r="F43" i="4"/>
  <c r="E43" i="4"/>
  <c r="D43" i="4"/>
  <c r="G43" i="4"/>
  <c r="P42" i="5"/>
  <c r="O42" i="5"/>
  <c r="H42" i="4"/>
  <c r="O43" i="5" l="1"/>
  <c r="P43" i="5"/>
  <c r="H43" i="4"/>
  <c r="J43" i="4"/>
  <c r="N44" i="5"/>
  <c r="F44" i="4"/>
  <c r="B44" i="4"/>
  <c r="G44" i="4"/>
  <c r="J44" i="4" s="1"/>
  <c r="A45" i="4"/>
  <c r="E44" i="4"/>
  <c r="D44" i="4"/>
  <c r="C44" i="4"/>
  <c r="I43" i="4"/>
  <c r="N45" i="5" l="1"/>
  <c r="A46" i="4"/>
  <c r="F45" i="4"/>
  <c r="E45" i="4"/>
  <c r="D45" i="4"/>
  <c r="C45" i="4"/>
  <c r="B45" i="4"/>
  <c r="G45" i="4"/>
  <c r="P44" i="5"/>
  <c r="O44" i="5"/>
  <c r="H44" i="4"/>
  <c r="I44" i="4"/>
  <c r="P45" i="5" l="1"/>
  <c r="O45" i="5"/>
  <c r="H45" i="4"/>
  <c r="I45" i="4"/>
  <c r="J45" i="4"/>
  <c r="N46" i="5"/>
  <c r="E46" i="4"/>
  <c r="D46" i="4"/>
  <c r="B46" i="4"/>
  <c r="A47" i="4"/>
  <c r="G46" i="4"/>
  <c r="F46" i="4"/>
  <c r="C46" i="4"/>
  <c r="P46" i="5" l="1"/>
  <c r="O46" i="5"/>
  <c r="H46" i="4"/>
  <c r="J46" i="4"/>
  <c r="N47" i="5"/>
  <c r="A48" i="4"/>
  <c r="F47" i="4"/>
  <c r="E47" i="4"/>
  <c r="D47" i="4"/>
  <c r="C47" i="4"/>
  <c r="B47" i="4"/>
  <c r="G47" i="4"/>
  <c r="I46" i="4"/>
  <c r="P47" i="5" l="1"/>
  <c r="O47" i="5"/>
  <c r="H47" i="4"/>
  <c r="I47" i="4"/>
  <c r="J47" i="4"/>
  <c r="N48" i="5"/>
  <c r="D48" i="4"/>
  <c r="C48" i="4"/>
  <c r="B48" i="4"/>
  <c r="A49" i="4"/>
  <c r="G48" i="4"/>
  <c r="F48" i="4"/>
  <c r="E48" i="4"/>
  <c r="P48" i="5" l="1"/>
  <c r="O48" i="5"/>
  <c r="H48" i="4"/>
  <c r="I48" i="4"/>
  <c r="J48" i="4"/>
  <c r="N49" i="5"/>
  <c r="F49" i="4"/>
  <c r="E49" i="4"/>
  <c r="D49" i="4"/>
  <c r="A50" i="4"/>
  <c r="C49" i="4"/>
  <c r="B49" i="4"/>
  <c r="G49" i="4"/>
  <c r="P49" i="5" l="1"/>
  <c r="O49" i="5"/>
  <c r="H49" i="4"/>
  <c r="I49" i="4"/>
  <c r="J49" i="4"/>
  <c r="N50" i="5"/>
  <c r="A51" i="4"/>
  <c r="D50" i="4"/>
  <c r="C50" i="4"/>
  <c r="B50" i="4"/>
  <c r="G50" i="4"/>
  <c r="I50" i="4" s="1"/>
  <c r="F50" i="4"/>
  <c r="E50" i="4"/>
  <c r="O50" i="5" l="1"/>
  <c r="P50" i="5"/>
  <c r="H50" i="4"/>
  <c r="J50" i="4"/>
  <c r="N51" i="5"/>
  <c r="C51" i="4"/>
  <c r="B51" i="4"/>
  <c r="A52" i="4"/>
  <c r="F51" i="4"/>
  <c r="E51" i="4"/>
  <c r="D51" i="4"/>
  <c r="G51" i="4"/>
  <c r="P51" i="5" l="1"/>
  <c r="O51" i="5"/>
  <c r="H51" i="4"/>
  <c r="I51" i="4"/>
  <c r="J51" i="4"/>
  <c r="N52" i="5"/>
  <c r="F52" i="4"/>
  <c r="D52" i="4"/>
  <c r="C52" i="4"/>
  <c r="B52" i="4"/>
  <c r="A53" i="4"/>
  <c r="E52" i="4"/>
  <c r="G52" i="4"/>
  <c r="P52" i="5" l="1"/>
  <c r="O52" i="5"/>
  <c r="H52" i="4"/>
  <c r="J52" i="4"/>
  <c r="N53" i="5"/>
  <c r="A54" i="4"/>
  <c r="F53" i="4"/>
  <c r="E53" i="4"/>
  <c r="B53" i="4"/>
  <c r="D53" i="4"/>
  <c r="C53" i="4"/>
  <c r="G53" i="4"/>
  <c r="I52" i="4"/>
  <c r="P53" i="5" l="1"/>
  <c r="O53" i="5"/>
  <c r="H53" i="4"/>
  <c r="J53" i="4"/>
  <c r="I53" i="4"/>
  <c r="N54" i="5"/>
  <c r="E54" i="4"/>
  <c r="D54" i="4"/>
  <c r="C54" i="4"/>
  <c r="B54" i="4"/>
  <c r="F54" i="4"/>
  <c r="A55" i="4"/>
  <c r="G54" i="4"/>
  <c r="P54" i="5" l="1"/>
  <c r="O54" i="5"/>
  <c r="H54" i="4"/>
  <c r="I54" i="4"/>
  <c r="J54" i="4"/>
  <c r="N55" i="5"/>
  <c r="A56" i="4"/>
  <c r="B55" i="4"/>
  <c r="F55" i="4"/>
  <c r="E55" i="4"/>
  <c r="D55" i="4"/>
  <c r="C55" i="4"/>
  <c r="G55" i="4"/>
  <c r="P55" i="5" l="1"/>
  <c r="O55" i="5"/>
  <c r="H55" i="4"/>
  <c r="I55" i="4"/>
  <c r="N56" i="5"/>
  <c r="F56" i="4"/>
  <c r="E56" i="4"/>
  <c r="D56" i="4"/>
  <c r="C56" i="4"/>
  <c r="B56" i="4"/>
  <c r="A57" i="4"/>
  <c r="G56" i="4"/>
  <c r="J55" i="4"/>
  <c r="P56" i="5" l="1"/>
  <c r="O56" i="5"/>
  <c r="H56" i="4"/>
  <c r="I56" i="4"/>
  <c r="J56" i="4"/>
  <c r="N57" i="5"/>
  <c r="F57" i="4"/>
  <c r="E57" i="4"/>
  <c r="D57" i="4"/>
  <c r="A58" i="4"/>
  <c r="B57" i="4"/>
  <c r="C57" i="4"/>
  <c r="G57" i="4"/>
  <c r="J57" i="4" s="1"/>
  <c r="I57" i="4" l="1"/>
  <c r="N58" i="5"/>
  <c r="A59" i="4"/>
  <c r="F58" i="4"/>
  <c r="E58" i="4"/>
  <c r="D58" i="4"/>
  <c r="C58" i="4"/>
  <c r="B58" i="4"/>
  <c r="G58" i="4"/>
  <c r="O57" i="5"/>
  <c r="P57" i="5"/>
  <c r="H57" i="4"/>
  <c r="O58" i="5" l="1"/>
  <c r="P58" i="5"/>
  <c r="H58" i="4"/>
  <c r="I58" i="4"/>
  <c r="J58" i="4"/>
  <c r="N59" i="5"/>
  <c r="C59" i="4"/>
  <c r="B59" i="4"/>
  <c r="F59" i="4"/>
  <c r="A60" i="4"/>
  <c r="G59" i="4"/>
  <c r="E59" i="4"/>
  <c r="D59" i="4"/>
  <c r="P59" i="5" l="1"/>
  <c r="O59" i="5"/>
  <c r="H59" i="4"/>
  <c r="I59" i="4"/>
  <c r="J59" i="4"/>
  <c r="N60" i="5"/>
  <c r="F60" i="4"/>
  <c r="A61" i="4"/>
  <c r="E60" i="4"/>
  <c r="D60" i="4"/>
  <c r="C60" i="4"/>
  <c r="B60" i="4"/>
  <c r="G60" i="4"/>
  <c r="P60" i="5" l="1"/>
  <c r="O60" i="5"/>
  <c r="H60" i="4"/>
  <c r="J60" i="4"/>
  <c r="N61" i="5"/>
  <c r="B61" i="4"/>
  <c r="A62" i="4"/>
  <c r="F61" i="4"/>
  <c r="G61" i="4"/>
  <c r="E61" i="4"/>
  <c r="D61" i="4"/>
  <c r="C61" i="4"/>
  <c r="I60" i="4"/>
  <c r="P61" i="5" l="1"/>
  <c r="O61" i="5"/>
  <c r="H61" i="4"/>
  <c r="I61" i="4"/>
  <c r="J61" i="4"/>
  <c r="N62" i="5"/>
  <c r="E62" i="4"/>
  <c r="D62" i="4"/>
  <c r="C62" i="4"/>
  <c r="B62" i="4"/>
  <c r="A63" i="4"/>
  <c r="F62" i="4"/>
  <c r="G62" i="4"/>
  <c r="P62" i="5" l="1"/>
  <c r="O62" i="5"/>
  <c r="H62" i="4"/>
  <c r="I62" i="4"/>
  <c r="N63" i="5"/>
  <c r="A64" i="4"/>
  <c r="B63" i="4"/>
  <c r="F63" i="4"/>
  <c r="G63" i="4"/>
  <c r="E63" i="4"/>
  <c r="D63" i="4"/>
  <c r="C63" i="4"/>
  <c r="J62" i="4"/>
  <c r="P63" i="5" l="1"/>
  <c r="O63" i="5"/>
  <c r="H63" i="4"/>
  <c r="I63" i="4"/>
  <c r="J63" i="4"/>
  <c r="N64" i="5"/>
  <c r="A65" i="4"/>
  <c r="F64" i="4"/>
  <c r="E64" i="4"/>
  <c r="D64" i="4"/>
  <c r="C64" i="4"/>
  <c r="B64" i="4"/>
  <c r="G64" i="4"/>
  <c r="I64" i="4" s="1"/>
  <c r="N65" i="5" l="1"/>
  <c r="F65" i="4"/>
  <c r="E65" i="4"/>
  <c r="D65" i="4"/>
  <c r="B65" i="4"/>
  <c r="A66" i="4"/>
  <c r="C65" i="4"/>
  <c r="G65" i="4"/>
  <c r="P64" i="5"/>
  <c r="O64" i="5"/>
  <c r="H64" i="4"/>
  <c r="J64" i="4"/>
  <c r="P65" i="5" l="1"/>
  <c r="O65" i="5"/>
  <c r="H65" i="4"/>
  <c r="I65" i="4"/>
  <c r="N66" i="5"/>
  <c r="A67" i="4"/>
  <c r="F66" i="4"/>
  <c r="E66" i="4"/>
  <c r="D66" i="4"/>
  <c r="C66" i="4"/>
  <c r="B66" i="4"/>
  <c r="G66" i="4"/>
  <c r="J65" i="4"/>
  <c r="O66" i="5" l="1"/>
  <c r="P66" i="5"/>
  <c r="H66" i="4"/>
  <c r="I66" i="4"/>
  <c r="J66" i="4"/>
  <c r="N67" i="5"/>
  <c r="C67" i="4"/>
  <c r="B67" i="4"/>
  <c r="F67" i="4"/>
  <c r="E67" i="4"/>
  <c r="D67" i="4"/>
  <c r="A68" i="4"/>
  <c r="G67" i="4"/>
  <c r="P67" i="5" l="1"/>
  <c r="O67" i="5"/>
  <c r="H67" i="4"/>
  <c r="N68" i="5"/>
  <c r="F68" i="4"/>
  <c r="A69" i="4"/>
  <c r="E68" i="4"/>
  <c r="D68" i="4"/>
  <c r="C68" i="4"/>
  <c r="B68" i="4"/>
  <c r="G68" i="4"/>
  <c r="I67" i="4"/>
  <c r="J67" i="4"/>
  <c r="P68" i="5" l="1"/>
  <c r="O68" i="5"/>
  <c r="H68" i="4"/>
  <c r="J68" i="4"/>
  <c r="N69" i="5"/>
  <c r="F69" i="4"/>
  <c r="E69" i="4"/>
  <c r="D69" i="4"/>
  <c r="C69" i="4"/>
  <c r="B69" i="4"/>
  <c r="A70" i="4"/>
  <c r="G69" i="4"/>
  <c r="I68" i="4"/>
  <c r="P69" i="5" l="1"/>
  <c r="O69" i="5"/>
  <c r="H69" i="4"/>
  <c r="I69" i="4"/>
  <c r="N70" i="5"/>
  <c r="E70" i="4"/>
  <c r="D70" i="4"/>
  <c r="C70" i="4"/>
  <c r="B70" i="4"/>
  <c r="A71" i="4"/>
  <c r="G70" i="4"/>
  <c r="F70" i="4"/>
  <c r="J69" i="4"/>
  <c r="P70" i="5" l="1"/>
  <c r="O70" i="5"/>
  <c r="H70" i="4"/>
  <c r="J70" i="4"/>
  <c r="I70" i="4"/>
  <c r="N71" i="5"/>
  <c r="A72" i="4"/>
  <c r="F71" i="4"/>
  <c r="E71" i="4"/>
  <c r="D71" i="4"/>
  <c r="C71" i="4"/>
  <c r="B71" i="4"/>
  <c r="G71" i="4"/>
  <c r="P71" i="5" l="1"/>
  <c r="O71" i="5"/>
  <c r="H71" i="4"/>
  <c r="J71" i="4"/>
  <c r="I71" i="4"/>
  <c r="N72" i="5"/>
  <c r="A73" i="4"/>
  <c r="D72" i="4"/>
  <c r="G72" i="4"/>
  <c r="F72" i="4"/>
  <c r="E72" i="4"/>
  <c r="C72" i="4"/>
  <c r="B72" i="4"/>
  <c r="O72" i="5" l="1"/>
  <c r="P72" i="5"/>
  <c r="H72" i="4"/>
  <c r="I72" i="4"/>
  <c r="J72" i="4"/>
  <c r="N73" i="5"/>
  <c r="F73" i="4"/>
  <c r="E73" i="4"/>
  <c r="D73" i="4"/>
  <c r="C73" i="4"/>
  <c r="B73" i="4"/>
  <c r="A74" i="4"/>
  <c r="G73" i="4"/>
  <c r="O73" i="5" l="1"/>
  <c r="P73" i="5"/>
  <c r="H73" i="4"/>
  <c r="N74" i="5"/>
  <c r="A75" i="4"/>
  <c r="D74" i="4"/>
  <c r="G74" i="4"/>
  <c r="F74" i="4"/>
  <c r="E74" i="4"/>
  <c r="C74" i="4"/>
  <c r="B74" i="4"/>
  <c r="I73" i="4"/>
  <c r="J73" i="4"/>
  <c r="P74" i="5" l="1"/>
  <c r="O74" i="5"/>
  <c r="H74" i="4"/>
  <c r="I74" i="4"/>
  <c r="J74" i="4"/>
  <c r="N75" i="5"/>
  <c r="C75" i="4"/>
  <c r="B75" i="4"/>
  <c r="F75" i="4"/>
  <c r="E75" i="4"/>
  <c r="D75" i="4"/>
  <c r="A76" i="4"/>
  <c r="G75" i="4"/>
  <c r="J75" i="4" s="1"/>
  <c r="I75" i="4" l="1"/>
  <c r="P75" i="5"/>
  <c r="O75" i="5"/>
  <c r="H75" i="4"/>
  <c r="N76" i="5"/>
  <c r="F76" i="4"/>
  <c r="D76" i="4"/>
  <c r="A77" i="4"/>
  <c r="E76" i="4"/>
  <c r="C76" i="4"/>
  <c r="B76" i="4"/>
  <c r="G76" i="4"/>
  <c r="P76" i="5" l="1"/>
  <c r="O76" i="5"/>
  <c r="H76" i="4"/>
  <c r="J76" i="4"/>
  <c r="N77" i="5"/>
  <c r="F77" i="4"/>
  <c r="E77" i="4"/>
  <c r="D77" i="4"/>
  <c r="C77" i="4"/>
  <c r="B77" i="4"/>
  <c r="A78" i="4"/>
  <c r="G77" i="4"/>
  <c r="I76" i="4"/>
  <c r="N78" i="5" l="1"/>
  <c r="E78" i="4"/>
  <c r="D78" i="4"/>
  <c r="C78" i="4"/>
  <c r="B78" i="4"/>
  <c r="A79" i="4"/>
  <c r="G78" i="4"/>
  <c r="J78" i="4" s="1"/>
  <c r="F78" i="4"/>
  <c r="P77" i="5"/>
  <c r="O77" i="5"/>
  <c r="H77" i="4"/>
  <c r="I77" i="4"/>
  <c r="J77" i="4"/>
  <c r="I78" i="4" l="1"/>
  <c r="N79" i="5"/>
  <c r="A80" i="4"/>
  <c r="F79" i="4"/>
  <c r="E79" i="4"/>
  <c r="D79" i="4"/>
  <c r="C79" i="4"/>
  <c r="B79" i="4"/>
  <c r="G79" i="4"/>
  <c r="P78" i="5"/>
  <c r="O78" i="5"/>
  <c r="H78" i="4"/>
  <c r="O79" i="5" l="1"/>
  <c r="P79" i="5"/>
  <c r="H79" i="4"/>
  <c r="I79" i="4"/>
  <c r="J79" i="4"/>
  <c r="N80" i="5"/>
  <c r="D80" i="4"/>
  <c r="C80" i="4"/>
  <c r="B80" i="4"/>
  <c r="A81" i="4"/>
  <c r="G80" i="4"/>
  <c r="J80" i="4" s="1"/>
  <c r="F80" i="4"/>
  <c r="E80" i="4"/>
  <c r="I80" i="4" l="1"/>
  <c r="N81" i="5"/>
  <c r="F81" i="4"/>
  <c r="E81" i="4"/>
  <c r="D81" i="4"/>
  <c r="A82" i="4"/>
  <c r="C81" i="4"/>
  <c r="B81" i="4"/>
  <c r="G81" i="4"/>
  <c r="P80" i="5"/>
  <c r="O80" i="5"/>
  <c r="H80" i="4"/>
  <c r="P81" i="5" l="1"/>
  <c r="O81" i="5"/>
  <c r="H81" i="4"/>
  <c r="I81" i="4"/>
  <c r="J81" i="4"/>
  <c r="N82" i="5"/>
  <c r="A83" i="4"/>
  <c r="F82" i="4"/>
  <c r="D82" i="4"/>
  <c r="C82" i="4"/>
  <c r="B82" i="4"/>
  <c r="E82" i="4"/>
  <c r="G82" i="4"/>
  <c r="O82" i="5" l="1"/>
  <c r="P82" i="5"/>
  <c r="H82" i="4"/>
  <c r="I82" i="4"/>
  <c r="J82" i="4"/>
  <c r="N83" i="5"/>
  <c r="C83" i="4"/>
  <c r="B83" i="4"/>
  <c r="A84" i="4"/>
  <c r="F83" i="4"/>
  <c r="E83" i="4"/>
  <c r="D83" i="4"/>
  <c r="G83" i="4"/>
  <c r="P83" i="5" l="1"/>
  <c r="O83" i="5"/>
  <c r="H83" i="4"/>
  <c r="I83" i="4"/>
  <c r="J83" i="4"/>
  <c r="N84" i="5"/>
  <c r="F84" i="4"/>
  <c r="B84" i="4"/>
  <c r="E84" i="4"/>
  <c r="D84" i="4"/>
  <c r="C84" i="4"/>
  <c r="A85" i="4"/>
  <c r="G84" i="4"/>
  <c r="P84" i="5" l="1"/>
  <c r="O84" i="5"/>
  <c r="H84" i="4"/>
  <c r="J84" i="4"/>
  <c r="I84" i="4"/>
  <c r="N85" i="5"/>
  <c r="A86" i="4"/>
  <c r="G85" i="4"/>
  <c r="I85" i="4" s="1"/>
  <c r="D85" i="4"/>
  <c r="F85" i="4"/>
  <c r="E85" i="4"/>
  <c r="C85" i="4"/>
  <c r="B85" i="4"/>
  <c r="P85" i="5" l="1"/>
  <c r="O85" i="5"/>
  <c r="H85" i="4"/>
  <c r="J85" i="4"/>
  <c r="N86" i="5"/>
  <c r="E86" i="4"/>
  <c r="D86" i="4"/>
  <c r="C86" i="4"/>
  <c r="B86" i="4"/>
  <c r="A87" i="4"/>
  <c r="F86" i="4"/>
  <c r="G86" i="4"/>
  <c r="O86" i="5" l="1"/>
  <c r="P86" i="5"/>
  <c r="H86" i="4"/>
  <c r="I86" i="4"/>
  <c r="J86" i="4"/>
  <c r="N87" i="5"/>
  <c r="A88" i="4"/>
  <c r="F87" i="4"/>
  <c r="D87" i="4"/>
  <c r="C87" i="4"/>
  <c r="B87" i="4"/>
  <c r="E87" i="4"/>
  <c r="G87" i="4"/>
  <c r="P87" i="5" l="1"/>
  <c r="O87" i="5"/>
  <c r="H87" i="4"/>
  <c r="I87" i="4"/>
  <c r="J87" i="4"/>
  <c r="N88" i="5"/>
  <c r="A89" i="4"/>
  <c r="D88" i="4"/>
  <c r="G88" i="4"/>
  <c r="I88" i="4" s="1"/>
  <c r="F88" i="4"/>
  <c r="E88" i="4"/>
  <c r="C88" i="4"/>
  <c r="B88" i="4"/>
  <c r="N89" i="5" l="1"/>
  <c r="F89" i="4"/>
  <c r="E89" i="4"/>
  <c r="D89" i="4"/>
  <c r="C89" i="4"/>
  <c r="B89" i="4"/>
  <c r="A90" i="4"/>
  <c r="G89" i="4"/>
  <c r="J89" i="4" s="1"/>
  <c r="J88" i="4"/>
  <c r="P88" i="5"/>
  <c r="O88" i="5"/>
  <c r="H88" i="4"/>
  <c r="I89" i="4" l="1"/>
  <c r="N90" i="5"/>
  <c r="A91" i="4"/>
  <c r="F90" i="4"/>
  <c r="C90" i="4"/>
  <c r="B90" i="4"/>
  <c r="E90" i="4"/>
  <c r="D90" i="4"/>
  <c r="G90" i="4"/>
  <c r="O89" i="5"/>
  <c r="P89" i="5"/>
  <c r="H89" i="4"/>
  <c r="P90" i="5" l="1"/>
  <c r="O90" i="5"/>
  <c r="H90" i="4"/>
  <c r="I90" i="4"/>
  <c r="J90" i="4"/>
  <c r="N91" i="5"/>
  <c r="C91" i="4"/>
  <c r="B91" i="4"/>
  <c r="A92" i="4"/>
  <c r="E91" i="4"/>
  <c r="F91" i="4"/>
  <c r="D91" i="4"/>
  <c r="G91" i="4"/>
  <c r="P91" i="5" l="1"/>
  <c r="O91" i="5"/>
  <c r="H91" i="4"/>
  <c r="I91" i="4"/>
  <c r="J91" i="4"/>
  <c r="N92" i="5"/>
  <c r="F92" i="4"/>
  <c r="E92" i="4"/>
  <c r="D92" i="4"/>
  <c r="C92" i="4"/>
  <c r="B92" i="4"/>
  <c r="A93" i="4"/>
  <c r="G92" i="4"/>
  <c r="P92" i="5" l="1"/>
  <c r="O92" i="5"/>
  <c r="H92" i="4"/>
  <c r="J92" i="4"/>
  <c r="N93" i="5"/>
  <c r="A94" i="4"/>
  <c r="E93" i="4"/>
  <c r="D93" i="4"/>
  <c r="C93" i="4"/>
  <c r="B93" i="4"/>
  <c r="F93" i="4"/>
  <c r="G93" i="4"/>
  <c r="I92" i="4"/>
  <c r="O93" i="5" l="1"/>
  <c r="P93" i="5"/>
  <c r="H93" i="4"/>
  <c r="I93" i="4"/>
  <c r="J93" i="4"/>
  <c r="N94" i="5"/>
  <c r="E94" i="4"/>
  <c r="D94" i="4"/>
  <c r="C94" i="4"/>
  <c r="B94" i="4"/>
  <c r="A95" i="4"/>
  <c r="G94" i="4"/>
  <c r="F94" i="4"/>
  <c r="P94" i="5" l="1"/>
  <c r="O94" i="5"/>
  <c r="H94" i="4"/>
  <c r="I94" i="4"/>
  <c r="J94" i="4"/>
  <c r="N95" i="5"/>
  <c r="A96" i="4"/>
  <c r="F95" i="4"/>
  <c r="E95" i="4"/>
  <c r="D95" i="4"/>
  <c r="C95" i="4"/>
  <c r="B95" i="4"/>
  <c r="G95" i="4"/>
  <c r="P95" i="5" l="1"/>
  <c r="O95" i="5"/>
  <c r="H95" i="4"/>
  <c r="I95" i="4"/>
  <c r="J95" i="4"/>
  <c r="N96" i="5"/>
  <c r="A97" i="4"/>
  <c r="F96" i="4"/>
  <c r="E96" i="4"/>
  <c r="D96" i="4"/>
  <c r="C96" i="4"/>
  <c r="B96" i="4"/>
  <c r="G96" i="4"/>
  <c r="P96" i="5" l="1"/>
  <c r="O96" i="5"/>
  <c r="H96" i="4"/>
  <c r="J96" i="4"/>
  <c r="N97" i="5"/>
  <c r="F97" i="4"/>
  <c r="E97" i="4"/>
  <c r="D97" i="4"/>
  <c r="C97" i="4"/>
  <c r="B97" i="4"/>
  <c r="A98" i="4"/>
  <c r="G97" i="4"/>
  <c r="I96" i="4"/>
  <c r="P97" i="5" l="1"/>
  <c r="O97" i="5"/>
  <c r="H97" i="4"/>
  <c r="N98" i="5"/>
  <c r="A99" i="4"/>
  <c r="F98" i="4"/>
  <c r="E98" i="4"/>
  <c r="D98" i="4"/>
  <c r="C98" i="4"/>
  <c r="B98" i="4"/>
  <c r="G98" i="4"/>
  <c r="I97" i="4"/>
  <c r="J97" i="4"/>
  <c r="O98" i="5" l="1"/>
  <c r="P98" i="5"/>
  <c r="H98" i="4"/>
  <c r="I98" i="4"/>
  <c r="J98" i="4"/>
  <c r="N99" i="5"/>
  <c r="C99" i="4"/>
  <c r="B99" i="4"/>
  <c r="A100" i="4"/>
  <c r="D99" i="4"/>
  <c r="G99" i="4"/>
  <c r="F99" i="4"/>
  <c r="E99" i="4"/>
  <c r="P99" i="5" l="1"/>
  <c r="O99" i="5"/>
  <c r="H99" i="4"/>
  <c r="I99" i="4"/>
  <c r="J99" i="4"/>
  <c r="N100" i="5"/>
  <c r="F100" i="4"/>
  <c r="E100" i="4"/>
  <c r="D100" i="4"/>
  <c r="C100" i="4"/>
  <c r="B100" i="4"/>
  <c r="A101" i="4"/>
  <c r="G100" i="4"/>
  <c r="P100" i="5" l="1"/>
  <c r="O100" i="5"/>
  <c r="H100" i="4"/>
  <c r="J100" i="4"/>
  <c r="N101" i="5"/>
  <c r="A102" i="4"/>
  <c r="F101" i="4"/>
  <c r="E101" i="4"/>
  <c r="D101" i="4"/>
  <c r="C101" i="4"/>
  <c r="B101" i="4"/>
  <c r="G101" i="4"/>
  <c r="I100" i="4"/>
  <c r="P101" i="5" l="1"/>
  <c r="O101" i="5"/>
  <c r="H101" i="4"/>
  <c r="I101" i="4"/>
  <c r="J101" i="4"/>
  <c r="N102" i="5"/>
  <c r="E102" i="4"/>
  <c r="D102" i="4"/>
  <c r="C102" i="4"/>
  <c r="B102" i="4"/>
  <c r="F102" i="4"/>
  <c r="A103" i="4"/>
  <c r="G102" i="4"/>
  <c r="P102" i="5" l="1"/>
  <c r="O102" i="5"/>
  <c r="H102" i="4"/>
  <c r="I102" i="4"/>
  <c r="N103" i="5"/>
  <c r="F103" i="4"/>
  <c r="A104" i="4"/>
  <c r="E103" i="4"/>
  <c r="D103" i="4"/>
  <c r="C103" i="4"/>
  <c r="B103" i="4"/>
  <c r="G103" i="4"/>
  <c r="J102" i="4"/>
  <c r="P103" i="5" l="1"/>
  <c r="O103" i="5"/>
  <c r="H103" i="4"/>
  <c r="I103" i="4"/>
  <c r="N104" i="5"/>
  <c r="B104" i="4"/>
  <c r="A105" i="4"/>
  <c r="F104" i="4"/>
  <c r="E104" i="4"/>
  <c r="D104" i="4"/>
  <c r="C104" i="4"/>
  <c r="G104" i="4"/>
  <c r="J103" i="4"/>
  <c r="P104" i="5" l="1"/>
  <c r="O104" i="5"/>
  <c r="H104" i="4"/>
  <c r="J104" i="4"/>
  <c r="I104" i="4"/>
  <c r="N105" i="5"/>
  <c r="B105" i="4"/>
  <c r="F105" i="4"/>
  <c r="E105" i="4"/>
  <c r="D105" i="4"/>
  <c r="C105" i="4"/>
  <c r="A106" i="4"/>
  <c r="G105" i="4"/>
  <c r="O105" i="5" l="1"/>
  <c r="P105" i="5"/>
  <c r="H105" i="4"/>
  <c r="J105" i="4"/>
  <c r="N106" i="5"/>
  <c r="A107" i="4"/>
  <c r="I106" i="4"/>
  <c r="F106" i="4"/>
  <c r="D106" i="4"/>
  <c r="C106" i="4"/>
  <c r="B106" i="4"/>
  <c r="E106" i="4"/>
  <c r="G106" i="4"/>
  <c r="I105" i="4"/>
  <c r="P106" i="5" l="1"/>
  <c r="O106" i="5"/>
  <c r="H106" i="4"/>
  <c r="J106" i="4"/>
  <c r="N107" i="5"/>
  <c r="F107" i="4"/>
  <c r="E107" i="4"/>
  <c r="D107" i="4"/>
  <c r="C107" i="4"/>
  <c r="B107" i="4"/>
  <c r="I107" i="4"/>
  <c r="A108" i="4"/>
  <c r="G107" i="4"/>
  <c r="J107" i="4" s="1"/>
  <c r="N108" i="5" l="1"/>
  <c r="D108" i="4"/>
  <c r="A109" i="4"/>
  <c r="I108" i="4"/>
  <c r="F108" i="4"/>
  <c r="E108" i="4"/>
  <c r="C108" i="4"/>
  <c r="B108" i="4"/>
  <c r="G108" i="4"/>
  <c r="O107" i="5"/>
  <c r="P107" i="5"/>
  <c r="H107" i="4"/>
  <c r="P108" i="5" l="1"/>
  <c r="O108" i="5"/>
  <c r="H108" i="4"/>
  <c r="J108" i="4"/>
  <c r="N109" i="5"/>
  <c r="I109" i="4"/>
  <c r="C109" i="4"/>
  <c r="B109" i="4"/>
  <c r="A110" i="4"/>
  <c r="F109" i="4"/>
  <c r="E109" i="4"/>
  <c r="D109" i="4"/>
  <c r="G109" i="4"/>
  <c r="J109" i="4" s="1"/>
  <c r="N110" i="5" l="1"/>
  <c r="I110" i="4"/>
  <c r="A111" i="4"/>
  <c r="F110" i="4"/>
  <c r="E110" i="4"/>
  <c r="D110" i="4"/>
  <c r="C110" i="4"/>
  <c r="B110" i="4"/>
  <c r="G110" i="4"/>
  <c r="P109" i="5"/>
  <c r="O109" i="5"/>
  <c r="H109" i="4"/>
  <c r="P110" i="5" l="1"/>
  <c r="O110" i="5"/>
  <c r="H110" i="4"/>
  <c r="J110" i="4"/>
  <c r="N111" i="5"/>
  <c r="F111" i="4"/>
  <c r="E111" i="4"/>
  <c r="B111" i="4"/>
  <c r="A112" i="4"/>
  <c r="D111" i="4"/>
  <c r="C111" i="4"/>
  <c r="I111" i="4"/>
  <c r="G111" i="4"/>
  <c r="P111" i="5" l="1"/>
  <c r="O111" i="5"/>
  <c r="H111" i="4"/>
  <c r="J111" i="4"/>
  <c r="N112" i="5"/>
  <c r="A113" i="4"/>
  <c r="E112" i="4"/>
  <c r="I112" i="4"/>
  <c r="F112" i="4"/>
  <c r="D112" i="4"/>
  <c r="C112" i="4"/>
  <c r="B112" i="4"/>
  <c r="G112" i="4"/>
  <c r="P112" i="5" l="1"/>
  <c r="O112" i="5"/>
  <c r="H112" i="4"/>
  <c r="J112" i="4"/>
  <c r="N113" i="5"/>
  <c r="B113" i="4"/>
  <c r="A114" i="4"/>
  <c r="C113" i="4"/>
  <c r="I113" i="4"/>
  <c r="D113" i="4"/>
  <c r="F113" i="4"/>
  <c r="E113" i="4"/>
  <c r="G113" i="4"/>
  <c r="J113" i="4" s="1"/>
  <c r="N114" i="5" l="1"/>
  <c r="A115" i="4"/>
  <c r="I114" i="4"/>
  <c r="F114" i="4"/>
  <c r="E114" i="4"/>
  <c r="D114" i="4"/>
  <c r="C114" i="4"/>
  <c r="B114" i="4"/>
  <c r="G114" i="4"/>
  <c r="P113" i="5"/>
  <c r="O113" i="5"/>
  <c r="H113" i="4"/>
  <c r="O114" i="5" l="1"/>
  <c r="P114" i="5"/>
  <c r="H114" i="4"/>
  <c r="J114" i="4"/>
  <c r="N115" i="5"/>
  <c r="B115" i="4"/>
  <c r="A116" i="4"/>
  <c r="I115" i="4"/>
  <c r="F115" i="4"/>
  <c r="E115" i="4"/>
  <c r="D115" i="4"/>
  <c r="C115" i="4"/>
  <c r="G115" i="4"/>
  <c r="P115" i="5" l="1"/>
  <c r="O115" i="5"/>
  <c r="H115" i="4"/>
  <c r="J115" i="4"/>
  <c r="N116" i="5"/>
  <c r="D116" i="4"/>
  <c r="C116" i="4"/>
  <c r="A117" i="4"/>
  <c r="I116" i="4"/>
  <c r="F116" i="4"/>
  <c r="E116" i="4"/>
  <c r="B116" i="4"/>
  <c r="G116" i="4"/>
  <c r="P116" i="5" l="1"/>
  <c r="O116" i="5"/>
  <c r="H116" i="4"/>
  <c r="J116" i="4"/>
  <c r="N117" i="5"/>
  <c r="I117" i="4"/>
  <c r="C117" i="4"/>
  <c r="A118" i="4"/>
  <c r="E117" i="4"/>
  <c r="D117" i="4"/>
  <c r="B117" i="4"/>
  <c r="G117" i="4"/>
  <c r="F117" i="4"/>
  <c r="P117" i="5" l="1"/>
  <c r="O117" i="5"/>
  <c r="H117" i="4"/>
  <c r="N118" i="5"/>
  <c r="I118" i="4"/>
  <c r="A119" i="4"/>
  <c r="F118" i="4"/>
  <c r="E118" i="4"/>
  <c r="D118" i="4"/>
  <c r="C118" i="4"/>
  <c r="B118" i="4"/>
  <c r="G118" i="4"/>
  <c r="J117" i="4"/>
  <c r="P118" i="5" l="1"/>
  <c r="O118" i="5"/>
  <c r="H118" i="4"/>
  <c r="J118" i="4"/>
  <c r="N119" i="5"/>
  <c r="F119" i="4"/>
  <c r="E119" i="4"/>
  <c r="A120" i="4"/>
  <c r="I119" i="4"/>
  <c r="C119" i="4"/>
  <c r="D119" i="4"/>
  <c r="B119" i="4"/>
  <c r="G119" i="4"/>
  <c r="P119" i="5" l="1"/>
  <c r="O119" i="5"/>
  <c r="H119" i="4"/>
  <c r="J119" i="4"/>
  <c r="N120" i="5"/>
  <c r="A121" i="4"/>
  <c r="E120" i="4"/>
  <c r="I120" i="4"/>
  <c r="F120" i="4"/>
  <c r="D120" i="4"/>
  <c r="C120" i="4"/>
  <c r="B120" i="4"/>
  <c r="G120" i="4"/>
  <c r="P120" i="5" l="1"/>
  <c r="O120" i="5"/>
  <c r="H120" i="4"/>
  <c r="N121" i="5"/>
  <c r="B121" i="4"/>
  <c r="A122" i="4"/>
  <c r="I121" i="4"/>
  <c r="F121" i="4"/>
  <c r="E121" i="4"/>
  <c r="D121" i="4"/>
  <c r="C121" i="4"/>
  <c r="G121" i="4"/>
  <c r="J120" i="4"/>
  <c r="O121" i="5" l="1"/>
  <c r="P121" i="5"/>
  <c r="H121" i="4"/>
  <c r="J121" i="4"/>
  <c r="N122" i="5"/>
  <c r="A123" i="4"/>
  <c r="I122" i="4"/>
  <c r="F122" i="4"/>
  <c r="E122" i="4"/>
  <c r="D122" i="4"/>
  <c r="C122" i="4"/>
  <c r="B122" i="4"/>
  <c r="G122" i="4"/>
  <c r="P122" i="5" l="1"/>
  <c r="O122" i="5"/>
  <c r="H122" i="4"/>
  <c r="J122" i="4"/>
  <c r="N123" i="5"/>
  <c r="A124" i="4"/>
  <c r="I123" i="4"/>
  <c r="E123" i="4"/>
  <c r="D123" i="4"/>
  <c r="C123" i="4"/>
  <c r="B123" i="4"/>
  <c r="F123" i="4"/>
  <c r="G123" i="4"/>
  <c r="P123" i="5" l="1"/>
  <c r="O123" i="5"/>
  <c r="H123" i="4"/>
  <c r="J123" i="4"/>
  <c r="N124" i="5"/>
  <c r="D124" i="4"/>
  <c r="C124" i="4"/>
  <c r="A125" i="4"/>
  <c r="I124" i="4"/>
  <c r="F124" i="4"/>
  <c r="E124" i="4"/>
  <c r="B124" i="4"/>
  <c r="G124" i="4"/>
  <c r="P124" i="5" l="1"/>
  <c r="O124" i="5"/>
  <c r="H124" i="4"/>
  <c r="I125" i="4"/>
  <c r="C125" i="4"/>
  <c r="A126" i="4"/>
  <c r="E125" i="4"/>
  <c r="F125" i="4"/>
  <c r="D125" i="4"/>
  <c r="B125" i="4"/>
  <c r="G125" i="4"/>
  <c r="H125" i="4" s="1"/>
  <c r="J124" i="4"/>
  <c r="I126" i="4" l="1"/>
  <c r="A127" i="4"/>
  <c r="F126" i="4"/>
  <c r="E126" i="4"/>
  <c r="D126" i="4"/>
  <c r="C126" i="4"/>
  <c r="B126" i="4"/>
  <c r="G126" i="4"/>
  <c r="H126" i="4" s="1"/>
  <c r="J125" i="4"/>
  <c r="J126" i="4" l="1"/>
  <c r="F127" i="4"/>
  <c r="E127" i="4"/>
  <c r="C127" i="4"/>
  <c r="B127" i="4"/>
  <c r="A128" i="4"/>
  <c r="I127" i="4"/>
  <c r="D127" i="4"/>
  <c r="G127" i="4"/>
  <c r="H127" i="4" s="1"/>
  <c r="J127" i="4" l="1"/>
  <c r="A129" i="4"/>
  <c r="I128" i="4"/>
  <c r="E128" i="4"/>
  <c r="F128" i="4"/>
  <c r="D128" i="4"/>
  <c r="C128" i="4"/>
  <c r="B128" i="4"/>
  <c r="G128" i="4"/>
  <c r="H128" i="4" s="1"/>
  <c r="B129" i="4" l="1"/>
  <c r="A130" i="4"/>
  <c r="E129" i="4"/>
  <c r="D129" i="4"/>
  <c r="C129" i="4"/>
  <c r="I129" i="4"/>
  <c r="F129" i="4"/>
  <c r="G129" i="4"/>
  <c r="H129" i="4" s="1"/>
  <c r="J128" i="4"/>
  <c r="J129" i="4" l="1"/>
  <c r="E130" i="4"/>
  <c r="D130" i="4"/>
  <c r="A131" i="4"/>
  <c r="I130" i="4"/>
  <c r="F130" i="4"/>
  <c r="C130" i="4"/>
  <c r="B130" i="4"/>
  <c r="G130" i="4"/>
  <c r="H130" i="4" s="1"/>
  <c r="J130" i="4" l="1"/>
  <c r="A132" i="4"/>
  <c r="F131" i="4"/>
  <c r="E131" i="4"/>
  <c r="D131" i="4"/>
  <c r="C131" i="4"/>
  <c r="B131" i="4"/>
  <c r="I131" i="4"/>
  <c r="G131" i="4"/>
  <c r="H131" i="4" s="1"/>
  <c r="J131" i="4" l="1"/>
  <c r="D132" i="4"/>
  <c r="C132" i="4"/>
  <c r="A133" i="4"/>
  <c r="I132" i="4"/>
  <c r="E132" i="4"/>
  <c r="F132" i="4"/>
  <c r="B132" i="4"/>
  <c r="G132" i="4"/>
  <c r="H132" i="4" s="1"/>
  <c r="J132" i="4" l="1"/>
  <c r="I133" i="4"/>
  <c r="F133" i="4"/>
  <c r="C133" i="4"/>
  <c r="A134" i="4"/>
  <c r="E133" i="4"/>
  <c r="D133" i="4"/>
  <c r="B133" i="4"/>
  <c r="G133" i="4"/>
  <c r="H133" i="4" s="1"/>
  <c r="I134" i="4" l="1"/>
  <c r="B134" i="4"/>
  <c r="A135" i="4"/>
  <c r="F134" i="4"/>
  <c r="E134" i="4"/>
  <c r="D134" i="4"/>
  <c r="C134" i="4"/>
  <c r="G134" i="4"/>
  <c r="H134" i="4" s="1"/>
  <c r="J133" i="4"/>
  <c r="J134" i="4" l="1"/>
  <c r="F135" i="4"/>
  <c r="E135" i="4"/>
  <c r="C135" i="4"/>
  <c r="B135" i="4"/>
  <c r="A136" i="4"/>
  <c r="I135" i="4"/>
  <c r="D135" i="4"/>
  <c r="G135" i="4"/>
  <c r="H135" i="4" s="1"/>
  <c r="J135" i="4" l="1"/>
  <c r="A137" i="4"/>
  <c r="I136" i="4"/>
  <c r="E136" i="4"/>
  <c r="C136" i="4"/>
  <c r="B136" i="4"/>
  <c r="F136" i="4"/>
  <c r="D136" i="4"/>
  <c r="G136" i="4"/>
  <c r="H136" i="4" s="1"/>
  <c r="J136" i="4" l="1"/>
  <c r="B137" i="4"/>
  <c r="A138" i="4"/>
  <c r="I137" i="4"/>
  <c r="F137" i="4"/>
  <c r="E137" i="4"/>
  <c r="D137" i="4"/>
  <c r="C137" i="4"/>
  <c r="G137" i="4"/>
  <c r="H137" i="4" s="1"/>
  <c r="J137" i="4" l="1"/>
  <c r="F138" i="4"/>
  <c r="E138" i="4"/>
  <c r="D138" i="4"/>
  <c r="A139" i="4"/>
  <c r="I138" i="4"/>
  <c r="C138" i="4"/>
  <c r="B138" i="4"/>
  <c r="G138" i="4"/>
  <c r="H138" i="4" s="1"/>
  <c r="J138" i="4" l="1"/>
  <c r="A140" i="4"/>
  <c r="I139" i="4"/>
  <c r="B139" i="4"/>
  <c r="F139" i="4"/>
  <c r="E139" i="4"/>
  <c r="D139" i="4"/>
  <c r="C139" i="4"/>
  <c r="G139" i="4"/>
  <c r="H139" i="4" s="1"/>
  <c r="J139" i="4" l="1"/>
  <c r="D140" i="4"/>
  <c r="C140" i="4"/>
  <c r="B140" i="4"/>
  <c r="A141" i="4"/>
  <c r="I140" i="4"/>
  <c r="F140" i="4"/>
  <c r="E140" i="4"/>
  <c r="G140" i="4"/>
  <c r="H140" i="4" s="1"/>
  <c r="J140" i="4" l="1"/>
  <c r="I141" i="4"/>
  <c r="F141" i="4"/>
  <c r="C141" i="4"/>
  <c r="D141" i="4"/>
  <c r="B141" i="4"/>
  <c r="A142" i="4"/>
  <c r="E141" i="4"/>
  <c r="G141" i="4"/>
  <c r="H141" i="4" s="1"/>
  <c r="I142" i="4" l="1"/>
  <c r="A143" i="4"/>
  <c r="F142" i="4"/>
  <c r="E142" i="4"/>
  <c r="D142" i="4"/>
  <c r="C142" i="4"/>
  <c r="B142" i="4"/>
  <c r="G142" i="4"/>
  <c r="H142" i="4" s="1"/>
  <c r="J141" i="4"/>
  <c r="F143" i="4" l="1"/>
  <c r="E143" i="4"/>
  <c r="D143" i="4"/>
  <c r="C143" i="4"/>
  <c r="B143" i="4"/>
  <c r="A144" i="4"/>
  <c r="I143" i="4"/>
  <c r="G143" i="4"/>
  <c r="H143" i="4" s="1"/>
  <c r="J142" i="4"/>
  <c r="A145" i="4" l="1"/>
  <c r="I144" i="4"/>
  <c r="E144" i="4"/>
  <c r="F144" i="4"/>
  <c r="D144" i="4"/>
  <c r="C144" i="4"/>
  <c r="B144" i="4"/>
  <c r="G144" i="4"/>
  <c r="H144" i="4" s="1"/>
  <c r="J143" i="4"/>
  <c r="J144" i="4" l="1"/>
  <c r="B145" i="4"/>
  <c r="A146" i="4"/>
  <c r="I145" i="4"/>
  <c r="F145" i="4"/>
  <c r="E145" i="4"/>
  <c r="D145" i="4"/>
  <c r="C145" i="4"/>
  <c r="G145" i="4"/>
  <c r="H145" i="4" s="1"/>
  <c r="J145" i="4" l="1"/>
  <c r="F146" i="4"/>
  <c r="E146" i="4"/>
  <c r="D146" i="4"/>
  <c r="I146" i="4"/>
  <c r="C146" i="4"/>
  <c r="B146" i="4"/>
  <c r="A147" i="4"/>
  <c r="G146" i="4"/>
  <c r="H146" i="4" s="1"/>
  <c r="J146" i="4" l="1"/>
  <c r="A148" i="4"/>
  <c r="I147" i="4"/>
  <c r="F147" i="4"/>
  <c r="E147" i="4"/>
  <c r="D147" i="4"/>
  <c r="C147" i="4"/>
  <c r="B147" i="4"/>
  <c r="G147" i="4"/>
  <c r="H147" i="4" s="1"/>
  <c r="J147" i="4" l="1"/>
  <c r="D148" i="4"/>
  <c r="C148" i="4"/>
  <c r="B148" i="4"/>
  <c r="A149" i="4"/>
  <c r="I148" i="4"/>
  <c r="F148" i="4"/>
  <c r="E148" i="4"/>
  <c r="G148" i="4"/>
  <c r="H148" i="4" s="1"/>
  <c r="J148" i="4" l="1"/>
  <c r="I149" i="4"/>
  <c r="F149" i="4"/>
  <c r="C149" i="4"/>
  <c r="B149" i="4"/>
  <c r="A150" i="4"/>
  <c r="E149" i="4"/>
  <c r="D149" i="4"/>
  <c r="G149" i="4"/>
  <c r="H149" i="4" s="1"/>
  <c r="I150" i="4" l="1"/>
  <c r="A151" i="4"/>
  <c r="F150" i="4"/>
  <c r="E150" i="4"/>
  <c r="D150" i="4"/>
  <c r="C150" i="4"/>
  <c r="B150" i="4"/>
  <c r="G150" i="4"/>
  <c r="H150" i="4" s="1"/>
  <c r="J149" i="4"/>
  <c r="J150" i="4" l="1"/>
  <c r="F151" i="4"/>
  <c r="E151" i="4"/>
  <c r="D151" i="4"/>
  <c r="C151" i="4"/>
  <c r="B151" i="4"/>
  <c r="I151" i="4"/>
  <c r="A152" i="4"/>
  <c r="G151" i="4"/>
  <c r="H151" i="4" s="1"/>
  <c r="J151" i="4" l="1"/>
  <c r="A153" i="4"/>
  <c r="I152" i="4"/>
  <c r="E152" i="4"/>
  <c r="F152" i="4"/>
  <c r="D152" i="4"/>
  <c r="C152" i="4"/>
  <c r="B152" i="4"/>
  <c r="G152" i="4"/>
  <c r="H152" i="4" s="1"/>
  <c r="B153" i="4" l="1"/>
  <c r="A154" i="4"/>
  <c r="I153" i="4"/>
  <c r="F153" i="4"/>
  <c r="E153" i="4"/>
  <c r="D153" i="4"/>
  <c r="C153" i="4"/>
  <c r="G153" i="4"/>
  <c r="H153" i="4" s="1"/>
  <c r="J152" i="4"/>
  <c r="J153" i="4" l="1"/>
  <c r="F154" i="4"/>
  <c r="E154" i="4"/>
  <c r="D154" i="4"/>
  <c r="B154" i="4"/>
  <c r="I154" i="4"/>
  <c r="C154" i="4"/>
  <c r="A155" i="4"/>
  <c r="G154" i="4"/>
  <c r="H154" i="4" s="1"/>
  <c r="A156" i="4" l="1"/>
  <c r="I155" i="4"/>
  <c r="F155" i="4"/>
  <c r="E155" i="4"/>
  <c r="D155" i="4"/>
  <c r="C155" i="4"/>
  <c r="B155" i="4"/>
  <c r="G155" i="4"/>
  <c r="H155" i="4" s="1"/>
  <c r="J154" i="4"/>
  <c r="J155" i="4" l="1"/>
  <c r="D156" i="4"/>
  <c r="C156" i="4"/>
  <c r="B156" i="4"/>
  <c r="I156" i="4"/>
  <c r="F156" i="4"/>
  <c r="E156" i="4"/>
  <c r="A157" i="4"/>
  <c r="G156" i="4"/>
  <c r="H156" i="4" s="1"/>
  <c r="J156" i="4" l="1"/>
  <c r="I157" i="4"/>
  <c r="F157" i="4"/>
  <c r="C157" i="4"/>
  <c r="A158" i="4"/>
  <c r="E157" i="4"/>
  <c r="D157" i="4"/>
  <c r="B157" i="4"/>
  <c r="G157" i="4"/>
  <c r="H157" i="4" s="1"/>
  <c r="I158" i="4" l="1"/>
  <c r="A159" i="4"/>
  <c r="F158" i="4"/>
  <c r="E158" i="4"/>
  <c r="D158" i="4"/>
  <c r="C158" i="4"/>
  <c r="B158" i="4"/>
  <c r="G158" i="4"/>
  <c r="H158" i="4" s="1"/>
  <c r="J157" i="4"/>
  <c r="J158" i="4" l="1"/>
  <c r="F159" i="4"/>
  <c r="E159" i="4"/>
  <c r="D159" i="4"/>
  <c r="C159" i="4"/>
  <c r="B159" i="4"/>
  <c r="A160" i="4"/>
  <c r="I159" i="4"/>
  <c r="G159" i="4"/>
  <c r="H159" i="4" s="1"/>
  <c r="J159" i="4" l="1"/>
  <c r="A161" i="4"/>
  <c r="I160" i="4"/>
  <c r="E160" i="4"/>
  <c r="F160" i="4"/>
  <c r="D160" i="4"/>
  <c r="C160" i="4"/>
  <c r="B160" i="4"/>
  <c r="G160" i="4"/>
  <c r="H160" i="4" s="1"/>
  <c r="J160" i="4" l="1"/>
  <c r="B161" i="4"/>
  <c r="A162" i="4"/>
  <c r="I161" i="4"/>
  <c r="F161" i="4"/>
  <c r="E161" i="4"/>
  <c r="D161" i="4"/>
  <c r="C161" i="4"/>
  <c r="G161" i="4"/>
  <c r="H161" i="4" s="1"/>
  <c r="J161" i="4" l="1"/>
  <c r="F162" i="4"/>
  <c r="E162" i="4"/>
  <c r="D162" i="4"/>
  <c r="A163" i="4"/>
  <c r="I162" i="4"/>
  <c r="C162" i="4"/>
  <c r="B162" i="4"/>
  <c r="G162" i="4"/>
  <c r="H162" i="4" s="1"/>
  <c r="J162" i="4" l="1"/>
  <c r="A164" i="4"/>
  <c r="I163" i="4"/>
  <c r="F163" i="4"/>
  <c r="E163" i="4"/>
  <c r="D163" i="4"/>
  <c r="C163" i="4"/>
  <c r="B163" i="4"/>
  <c r="G163" i="4"/>
  <c r="H163" i="4" s="1"/>
  <c r="D164" i="4" l="1"/>
  <c r="C164" i="4"/>
  <c r="B164" i="4"/>
  <c r="F164" i="4"/>
  <c r="E164" i="4"/>
  <c r="I164" i="4"/>
  <c r="A165" i="4"/>
  <c r="G164" i="4"/>
  <c r="H164" i="4" s="1"/>
  <c r="J163" i="4"/>
  <c r="I165" i="4" l="1"/>
  <c r="F165" i="4"/>
  <c r="D165" i="4"/>
  <c r="C165" i="4"/>
  <c r="A166" i="4"/>
  <c r="E165" i="4"/>
  <c r="B165" i="4"/>
  <c r="G165" i="4"/>
  <c r="H165" i="4" s="1"/>
  <c r="J164" i="4"/>
  <c r="I166" i="4" l="1"/>
  <c r="A167" i="4"/>
  <c r="F166" i="4"/>
  <c r="E166" i="4"/>
  <c r="D166" i="4"/>
  <c r="C166" i="4"/>
  <c r="B166" i="4"/>
  <c r="G166" i="4"/>
  <c r="H166" i="4" s="1"/>
  <c r="J165" i="4"/>
  <c r="F167" i="4" l="1"/>
  <c r="E167" i="4"/>
  <c r="D167" i="4"/>
  <c r="C167" i="4"/>
  <c r="B167" i="4"/>
  <c r="A168" i="4"/>
  <c r="I167" i="4"/>
  <c r="G167" i="4"/>
  <c r="H167" i="4" s="1"/>
  <c r="J166" i="4"/>
  <c r="J167" i="4" l="1"/>
  <c r="A169" i="4"/>
  <c r="I168" i="4"/>
  <c r="F168" i="4"/>
  <c r="E168" i="4"/>
  <c r="D168" i="4"/>
  <c r="C168" i="4"/>
  <c r="B168" i="4"/>
  <c r="G168" i="4"/>
  <c r="H168" i="4" s="1"/>
  <c r="J168" i="4" l="1"/>
  <c r="B169" i="4"/>
  <c r="A170" i="4"/>
  <c r="I169" i="4"/>
  <c r="F169" i="4"/>
  <c r="E169" i="4"/>
  <c r="D169" i="4"/>
  <c r="C169" i="4"/>
  <c r="G169" i="4"/>
  <c r="H169" i="4" s="1"/>
  <c r="J169" i="4" l="1"/>
  <c r="F170" i="4"/>
  <c r="E170" i="4"/>
  <c r="D170" i="4"/>
  <c r="B170" i="4"/>
  <c r="I170" i="4"/>
  <c r="C170" i="4"/>
  <c r="A171" i="4"/>
  <c r="G170" i="4"/>
  <c r="H170" i="4" s="1"/>
  <c r="A172" i="4" l="1"/>
  <c r="F171" i="4"/>
  <c r="I171" i="4"/>
  <c r="E171" i="4"/>
  <c r="C171" i="4"/>
  <c r="D171" i="4"/>
  <c r="B171" i="4"/>
  <c r="G171" i="4"/>
  <c r="H171" i="4" s="1"/>
  <c r="J170" i="4"/>
  <c r="J171" i="4" l="1"/>
  <c r="D172" i="4"/>
  <c r="C172" i="4"/>
  <c r="B172" i="4"/>
  <c r="A173" i="4"/>
  <c r="I172" i="4"/>
  <c r="F172" i="4"/>
  <c r="E172" i="4"/>
  <c r="G172" i="4"/>
  <c r="H172" i="4" s="1"/>
  <c r="J172" i="4" l="1"/>
  <c r="I173" i="4"/>
  <c r="F173" i="4"/>
  <c r="D173" i="4"/>
  <c r="C173" i="4"/>
  <c r="B173" i="4"/>
  <c r="A174" i="4"/>
  <c r="E173" i="4"/>
  <c r="G173" i="4"/>
  <c r="H173" i="4" s="1"/>
  <c r="A175" i="4" l="1"/>
  <c r="I174" i="4"/>
  <c r="B174" i="4"/>
  <c r="E174" i="4"/>
  <c r="F174" i="4"/>
  <c r="D174" i="4"/>
  <c r="C174" i="4"/>
  <c r="G174" i="4"/>
  <c r="H174" i="4" s="1"/>
  <c r="J173" i="4"/>
  <c r="J174" i="4" l="1"/>
  <c r="F175" i="4"/>
  <c r="E175" i="4"/>
  <c r="D175" i="4"/>
  <c r="C175" i="4"/>
  <c r="B175" i="4"/>
  <c r="A176" i="4"/>
  <c r="I175" i="4"/>
  <c r="G175" i="4"/>
  <c r="H175" i="4" s="1"/>
  <c r="J175" i="4" l="1"/>
  <c r="A177" i="4"/>
  <c r="I176" i="4"/>
  <c r="F176" i="4"/>
  <c r="E176" i="4"/>
  <c r="D176" i="4"/>
  <c r="C176" i="4"/>
  <c r="B176" i="4"/>
  <c r="G176" i="4"/>
  <c r="H176" i="4" s="1"/>
  <c r="J176" i="4" l="1"/>
  <c r="B177" i="4"/>
  <c r="A178" i="4"/>
  <c r="F177" i="4"/>
  <c r="E177" i="4"/>
  <c r="D177" i="4"/>
  <c r="C177" i="4"/>
  <c r="I177" i="4"/>
  <c r="G177" i="4"/>
  <c r="H177" i="4" s="1"/>
  <c r="J177" i="4" l="1"/>
  <c r="F178" i="4"/>
  <c r="E178" i="4"/>
  <c r="D178" i="4"/>
  <c r="C178" i="4"/>
  <c r="B178" i="4"/>
  <c r="A179" i="4"/>
  <c r="I178" i="4"/>
  <c r="G178" i="4"/>
  <c r="H178" i="4" s="1"/>
  <c r="A180" i="4" l="1"/>
  <c r="I179" i="4"/>
  <c r="F179" i="4"/>
  <c r="E179" i="4"/>
  <c r="D179" i="4"/>
  <c r="C179" i="4"/>
  <c r="B179" i="4"/>
  <c r="G179" i="4"/>
  <c r="H179" i="4" s="1"/>
  <c r="J178" i="4"/>
  <c r="J179" i="4" l="1"/>
  <c r="D180" i="4"/>
  <c r="C180" i="4"/>
  <c r="B180" i="4"/>
  <c r="I180" i="4"/>
  <c r="F180" i="4"/>
  <c r="E180" i="4"/>
  <c r="A181" i="4"/>
  <c r="G180" i="4"/>
  <c r="H180" i="4" s="1"/>
  <c r="J180" i="4" l="1"/>
  <c r="I181" i="4"/>
  <c r="F181" i="4"/>
  <c r="E181" i="4"/>
  <c r="D181" i="4"/>
  <c r="C181" i="4"/>
  <c r="B181" i="4"/>
  <c r="A182" i="4"/>
  <c r="G181" i="4"/>
  <c r="H181" i="4" s="1"/>
  <c r="A183" i="4" l="1"/>
  <c r="I182" i="4"/>
  <c r="F182" i="4"/>
  <c r="E182" i="4"/>
  <c r="D182" i="4"/>
  <c r="B182" i="4"/>
  <c r="C182" i="4"/>
  <c r="G182" i="4"/>
  <c r="H182" i="4" s="1"/>
  <c r="J181" i="4"/>
  <c r="J182" i="4" l="1"/>
  <c r="F183" i="4"/>
  <c r="E183" i="4"/>
  <c r="D183" i="4"/>
  <c r="C183" i="4"/>
  <c r="B183" i="4"/>
  <c r="A184" i="4"/>
  <c r="I183" i="4"/>
  <c r="G183" i="4"/>
  <c r="H183" i="4" s="1"/>
  <c r="J183" i="4" l="1"/>
  <c r="A185" i="4"/>
  <c r="I184" i="4"/>
  <c r="F184" i="4"/>
  <c r="E184" i="4"/>
  <c r="D184" i="4"/>
  <c r="C184" i="4"/>
  <c r="B184" i="4"/>
  <c r="G184" i="4"/>
  <c r="H184" i="4" s="1"/>
  <c r="B185" i="4" l="1"/>
  <c r="A186" i="4"/>
  <c r="C185" i="4"/>
  <c r="I185" i="4"/>
  <c r="F185" i="4"/>
  <c r="G185" i="4"/>
  <c r="H185" i="4" s="1"/>
  <c r="E185" i="4"/>
  <c r="D185" i="4"/>
  <c r="J184" i="4"/>
  <c r="J185" i="4" l="1"/>
  <c r="F186" i="4"/>
  <c r="E186" i="4"/>
  <c r="D186" i="4"/>
  <c r="C186" i="4"/>
  <c r="B186" i="4"/>
  <c r="A187" i="4"/>
  <c r="I186" i="4"/>
  <c r="G186" i="4"/>
  <c r="H186" i="4" s="1"/>
  <c r="J186" i="4" l="1"/>
  <c r="D187" i="4"/>
  <c r="C187" i="4"/>
  <c r="B187" i="4"/>
  <c r="A188" i="4"/>
  <c r="I187" i="4"/>
  <c r="F187" i="4"/>
  <c r="E187" i="4"/>
  <c r="G187" i="4"/>
  <c r="H187" i="4" s="1"/>
  <c r="J187" i="4" l="1"/>
  <c r="I188" i="4"/>
  <c r="F188" i="4"/>
  <c r="E188" i="4"/>
  <c r="D188" i="4"/>
  <c r="C188" i="4"/>
  <c r="B188" i="4"/>
  <c r="A189" i="4"/>
  <c r="G188" i="4"/>
  <c r="H188" i="4" s="1"/>
  <c r="A190" i="4" l="1"/>
  <c r="I189" i="4"/>
  <c r="F189" i="4"/>
  <c r="D189" i="4"/>
  <c r="C189" i="4"/>
  <c r="B189" i="4"/>
  <c r="E189" i="4"/>
  <c r="G189" i="4"/>
  <c r="H189" i="4" s="1"/>
  <c r="J188" i="4"/>
  <c r="J189" i="4" l="1"/>
  <c r="F190" i="4"/>
  <c r="E190" i="4"/>
  <c r="D190" i="4"/>
  <c r="I190" i="4"/>
  <c r="C190" i="4"/>
  <c r="B190" i="4"/>
  <c r="A191" i="4"/>
  <c r="G190" i="4"/>
  <c r="H190" i="4" s="1"/>
  <c r="A192" i="4" l="1"/>
  <c r="I191" i="4"/>
  <c r="E191" i="4"/>
  <c r="F191" i="4"/>
  <c r="D191" i="4"/>
  <c r="C191" i="4"/>
  <c r="B191" i="4"/>
  <c r="G191" i="4"/>
  <c r="H191" i="4" s="1"/>
  <c r="J190" i="4"/>
  <c r="J191" i="4" l="1"/>
  <c r="B192" i="4"/>
  <c r="F192" i="4"/>
  <c r="E192" i="4"/>
  <c r="D192" i="4"/>
  <c r="C192" i="4"/>
  <c r="A193" i="4"/>
  <c r="I192" i="4"/>
  <c r="G192" i="4"/>
  <c r="H192" i="4" s="1"/>
  <c r="J192" i="4" l="1"/>
  <c r="F193" i="4"/>
  <c r="A194" i="4"/>
  <c r="I193" i="4"/>
  <c r="D193" i="4"/>
  <c r="E193" i="4"/>
  <c r="C193" i="4"/>
  <c r="B193" i="4"/>
  <c r="G193" i="4"/>
  <c r="H193" i="4" s="1"/>
  <c r="J193" i="4" l="1"/>
  <c r="F194" i="4"/>
  <c r="E194" i="4"/>
  <c r="D194" i="4"/>
  <c r="C194" i="4"/>
  <c r="B194" i="4"/>
  <c r="I194" i="4"/>
  <c r="A195" i="4"/>
  <c r="G194" i="4"/>
  <c r="H194" i="4" s="1"/>
  <c r="J194" i="4" l="1"/>
  <c r="D195" i="4"/>
  <c r="C195" i="4"/>
  <c r="B195" i="4"/>
  <c r="A196" i="4"/>
  <c r="I195" i="4"/>
  <c r="F195" i="4"/>
  <c r="E195" i="4"/>
  <c r="G195" i="4"/>
  <c r="H195" i="4" s="1"/>
  <c r="J195" i="4" l="1"/>
  <c r="I196" i="4"/>
  <c r="F196" i="4"/>
  <c r="E196" i="4"/>
  <c r="D196" i="4"/>
  <c r="C196" i="4"/>
  <c r="B196" i="4"/>
  <c r="A197" i="4"/>
  <c r="G196" i="4"/>
  <c r="H196" i="4" s="1"/>
  <c r="A198" i="4" l="1"/>
  <c r="I197" i="4"/>
  <c r="E197" i="4"/>
  <c r="F197" i="4"/>
  <c r="D197" i="4"/>
  <c r="C197" i="4"/>
  <c r="B197" i="4"/>
  <c r="G197" i="4"/>
  <c r="H197" i="4" s="1"/>
  <c r="J196" i="4"/>
  <c r="J197" i="4" l="1"/>
  <c r="F198" i="4"/>
  <c r="E198" i="4"/>
  <c r="D198" i="4"/>
  <c r="C198" i="4"/>
  <c r="B198" i="4"/>
  <c r="A199" i="4"/>
  <c r="I198" i="4"/>
  <c r="G198" i="4"/>
  <c r="H198" i="4" s="1"/>
  <c r="J198" i="4" l="1"/>
  <c r="A200" i="4"/>
  <c r="I199" i="4"/>
  <c r="F199" i="4"/>
  <c r="D199" i="4"/>
  <c r="E199" i="4"/>
  <c r="C199" i="4"/>
  <c r="B199" i="4"/>
  <c r="G199" i="4"/>
  <c r="H199" i="4" s="1"/>
  <c r="J199" i="4" l="1"/>
  <c r="B200" i="4"/>
  <c r="F200" i="4"/>
  <c r="E200" i="4"/>
  <c r="D200" i="4"/>
  <c r="C200" i="4"/>
  <c r="A201" i="4"/>
  <c r="I200" i="4"/>
  <c r="G200" i="4"/>
  <c r="H200" i="4" s="1"/>
  <c r="F201" i="4" l="1"/>
  <c r="A202" i="4"/>
  <c r="I201" i="4"/>
  <c r="E201" i="4"/>
  <c r="C201" i="4"/>
  <c r="D201" i="4"/>
  <c r="B201" i="4"/>
  <c r="G201" i="4"/>
  <c r="H201" i="4" s="1"/>
  <c r="J200" i="4"/>
  <c r="J201" i="4" l="1"/>
  <c r="F202" i="4"/>
  <c r="E202" i="4"/>
  <c r="D202" i="4"/>
  <c r="C202" i="4"/>
  <c r="B202" i="4"/>
  <c r="A203" i="4"/>
  <c r="I202" i="4"/>
  <c r="G202" i="4"/>
  <c r="H202" i="4" s="1"/>
  <c r="J202" i="4" l="1"/>
  <c r="D203" i="4"/>
  <c r="C203" i="4"/>
  <c r="B203" i="4"/>
  <c r="A204" i="4"/>
  <c r="I203" i="4"/>
  <c r="E203" i="4"/>
  <c r="F203" i="4"/>
  <c r="G203" i="4"/>
  <c r="H203" i="4" s="1"/>
  <c r="J203" i="4" l="1"/>
  <c r="I204" i="4"/>
  <c r="E204" i="4"/>
  <c r="D204" i="4"/>
  <c r="C204" i="4"/>
  <c r="B204" i="4"/>
  <c r="A205" i="4"/>
  <c r="F204" i="4"/>
  <c r="G204" i="4"/>
  <c r="H204" i="4" s="1"/>
  <c r="A206" i="4" l="1"/>
  <c r="I205" i="4"/>
  <c r="F205" i="4"/>
  <c r="D205" i="4"/>
  <c r="B205" i="4"/>
  <c r="E205" i="4"/>
  <c r="C205" i="4"/>
  <c r="G205" i="4"/>
  <c r="H205" i="4" s="1"/>
  <c r="J204" i="4"/>
  <c r="J205" i="4" l="1"/>
  <c r="F206" i="4"/>
  <c r="E206" i="4"/>
  <c r="D206" i="4"/>
  <c r="C206" i="4"/>
  <c r="B206" i="4"/>
  <c r="A207" i="4"/>
  <c r="I206" i="4"/>
  <c r="G206" i="4"/>
  <c r="H206" i="4" s="1"/>
  <c r="J206" i="4" l="1"/>
  <c r="A208" i="4"/>
  <c r="I207" i="4"/>
  <c r="F207" i="4"/>
  <c r="D207" i="4"/>
  <c r="E207" i="4"/>
  <c r="C207" i="4"/>
  <c r="B207" i="4"/>
  <c r="G207" i="4"/>
  <c r="H207" i="4" s="1"/>
  <c r="J207" i="4" l="1"/>
  <c r="B208" i="4"/>
  <c r="F208" i="4"/>
  <c r="E208" i="4"/>
  <c r="D208" i="4"/>
  <c r="C208" i="4"/>
  <c r="A209" i="4"/>
  <c r="I208" i="4"/>
  <c r="G208" i="4"/>
  <c r="H208" i="4" s="1"/>
  <c r="J208" i="4" l="1"/>
  <c r="F209" i="4"/>
  <c r="C209" i="4"/>
  <c r="B209" i="4"/>
  <c r="A210" i="4"/>
  <c r="I209" i="4"/>
  <c r="E209" i="4"/>
  <c r="D209" i="4"/>
  <c r="G209" i="4"/>
  <c r="H209" i="4" s="1"/>
  <c r="J209" i="4" l="1"/>
  <c r="I210" i="4"/>
  <c r="A211" i="4"/>
  <c r="F210" i="4"/>
  <c r="E210" i="4"/>
  <c r="D210" i="4"/>
  <c r="C210" i="4"/>
  <c r="B210" i="4"/>
  <c r="G210" i="4"/>
  <c r="H210" i="4" s="1"/>
  <c r="J210" i="4" l="1"/>
  <c r="D211" i="4"/>
  <c r="C211" i="4"/>
  <c r="B211" i="4"/>
  <c r="F211" i="4"/>
  <c r="E211" i="4"/>
  <c r="I211" i="4"/>
  <c r="A212" i="4"/>
  <c r="G211" i="4"/>
  <c r="H211" i="4" s="1"/>
  <c r="I212" i="4" l="1"/>
  <c r="E212" i="4"/>
  <c r="D212" i="4"/>
  <c r="A213" i="4"/>
  <c r="F212" i="4"/>
  <c r="C212" i="4"/>
  <c r="B212" i="4"/>
  <c r="G212" i="4"/>
  <c r="H212" i="4" s="1"/>
  <c r="J211" i="4"/>
  <c r="A214" i="4" l="1"/>
  <c r="E213" i="4"/>
  <c r="D213" i="4"/>
  <c r="C213" i="4"/>
  <c r="B213" i="4"/>
  <c r="I213" i="4"/>
  <c r="F213" i="4"/>
  <c r="G213" i="4"/>
  <c r="H213" i="4" s="1"/>
  <c r="J212" i="4"/>
  <c r="J213" i="4" l="1"/>
  <c r="F214" i="4"/>
  <c r="E214" i="4"/>
  <c r="D214" i="4"/>
  <c r="A215" i="4"/>
  <c r="I214" i="4"/>
  <c r="C214" i="4"/>
  <c r="B214" i="4"/>
  <c r="G214" i="4"/>
  <c r="H214" i="4" s="1"/>
  <c r="J214" i="4" l="1"/>
  <c r="A216" i="4"/>
  <c r="F215" i="4"/>
  <c r="E215" i="4"/>
  <c r="D215" i="4"/>
  <c r="C215" i="4"/>
  <c r="B215" i="4"/>
  <c r="I215" i="4"/>
  <c r="G215" i="4"/>
  <c r="H215" i="4" s="1"/>
  <c r="J215" i="4" l="1"/>
  <c r="B216" i="4"/>
  <c r="A217" i="4"/>
  <c r="I216" i="4"/>
  <c r="F216" i="4"/>
  <c r="E216" i="4"/>
  <c r="D216" i="4"/>
  <c r="C216" i="4"/>
  <c r="G216" i="4"/>
  <c r="H216" i="4" s="1"/>
  <c r="J216" i="4" l="1"/>
  <c r="F217" i="4"/>
  <c r="C217" i="4"/>
  <c r="B217" i="4"/>
  <c r="A218" i="4"/>
  <c r="I217" i="4"/>
  <c r="E217" i="4"/>
  <c r="D217" i="4"/>
  <c r="G217" i="4"/>
  <c r="H217" i="4" s="1"/>
  <c r="J217" i="4" l="1"/>
  <c r="I218" i="4"/>
  <c r="B218" i="4"/>
  <c r="A219" i="4"/>
  <c r="E218" i="4"/>
  <c r="D218" i="4"/>
  <c r="F218" i="4"/>
  <c r="C218" i="4"/>
  <c r="G218" i="4"/>
  <c r="H218" i="4" s="1"/>
  <c r="D219" i="4" l="1"/>
  <c r="C219" i="4"/>
  <c r="B219" i="4"/>
  <c r="A220" i="4"/>
  <c r="I219" i="4"/>
  <c r="F219" i="4"/>
  <c r="E219" i="4"/>
  <c r="G219" i="4"/>
  <c r="H219" i="4" s="1"/>
  <c r="J218" i="4"/>
  <c r="J219" i="4" l="1"/>
  <c r="I220" i="4"/>
  <c r="F220" i="4"/>
  <c r="E220" i="4"/>
  <c r="D220" i="4"/>
  <c r="C220" i="4"/>
  <c r="B220" i="4"/>
  <c r="A221" i="4"/>
  <c r="G220" i="4"/>
  <c r="H220" i="4" s="1"/>
  <c r="A222" i="4" l="1"/>
  <c r="I221" i="4"/>
  <c r="F221" i="4"/>
  <c r="E221" i="4"/>
  <c r="D221" i="4"/>
  <c r="C221" i="4"/>
  <c r="B221" i="4"/>
  <c r="G221" i="4"/>
  <c r="H221" i="4" s="1"/>
  <c r="J220" i="4"/>
  <c r="J221" i="4" l="1"/>
  <c r="F222" i="4"/>
  <c r="E222" i="4"/>
  <c r="D222" i="4"/>
  <c r="B222" i="4"/>
  <c r="A223" i="4"/>
  <c r="I222" i="4"/>
  <c r="C222" i="4"/>
  <c r="G222" i="4"/>
  <c r="H222" i="4" s="1"/>
  <c r="A224" i="4" l="1"/>
  <c r="I223" i="4"/>
  <c r="F223" i="4"/>
  <c r="D223" i="4"/>
  <c r="B223" i="4"/>
  <c r="E223" i="4"/>
  <c r="C223" i="4"/>
  <c r="G223" i="4"/>
  <c r="H223" i="4" s="1"/>
  <c r="J222" i="4"/>
  <c r="J223" i="4" l="1"/>
  <c r="B224" i="4"/>
  <c r="A225" i="4"/>
  <c r="I224" i="4"/>
  <c r="F224" i="4"/>
  <c r="E224" i="4"/>
  <c r="D224" i="4"/>
  <c r="C224" i="4"/>
  <c r="G224" i="4"/>
  <c r="H224" i="4" s="1"/>
  <c r="F225" i="4" l="1"/>
  <c r="E225" i="4"/>
  <c r="D225" i="4"/>
  <c r="C225" i="4"/>
  <c r="B225" i="4"/>
  <c r="A226" i="4"/>
  <c r="I225" i="4"/>
  <c r="G225" i="4"/>
  <c r="H225" i="4" s="1"/>
  <c r="J224" i="4"/>
  <c r="A227" i="4" l="1"/>
  <c r="I226" i="4"/>
  <c r="F226" i="4"/>
  <c r="D226" i="4"/>
  <c r="C226" i="4"/>
  <c r="B226" i="4"/>
  <c r="E226" i="4"/>
  <c r="G226" i="4"/>
  <c r="H226" i="4" s="1"/>
  <c r="J225" i="4"/>
  <c r="J226" i="4" l="1"/>
  <c r="D227" i="4"/>
  <c r="C227" i="4"/>
  <c r="B227" i="4"/>
  <c r="A228" i="4"/>
  <c r="I227" i="4"/>
  <c r="F227" i="4"/>
  <c r="E227" i="4"/>
  <c r="G227" i="4"/>
  <c r="H227" i="4" s="1"/>
  <c r="J227" i="4" l="1"/>
  <c r="I228" i="4"/>
  <c r="F228" i="4"/>
  <c r="E228" i="4"/>
  <c r="D228" i="4"/>
  <c r="B228" i="4"/>
  <c r="A229" i="4"/>
  <c r="C228" i="4"/>
  <c r="G228" i="4"/>
  <c r="H228" i="4" s="1"/>
  <c r="A230" i="4" l="1"/>
  <c r="I229" i="4"/>
  <c r="F229" i="4"/>
  <c r="E229" i="4"/>
  <c r="D229" i="4"/>
  <c r="C229" i="4"/>
  <c r="B229" i="4"/>
  <c r="G229" i="4"/>
  <c r="H229" i="4" s="1"/>
  <c r="J228" i="4"/>
  <c r="J229" i="4" l="1"/>
  <c r="F230" i="4"/>
  <c r="E230" i="4"/>
  <c r="D230" i="4"/>
  <c r="C230" i="4"/>
  <c r="B230" i="4"/>
  <c r="A231" i="4"/>
  <c r="I230" i="4"/>
  <c r="G230" i="4"/>
  <c r="H230" i="4" s="1"/>
  <c r="J230" i="4" l="1"/>
  <c r="A232" i="4"/>
  <c r="I231" i="4"/>
  <c r="F231" i="4"/>
  <c r="E231" i="4"/>
  <c r="D231" i="4"/>
  <c r="C231" i="4"/>
  <c r="B231" i="4"/>
  <c r="G231" i="4"/>
  <c r="H231" i="4" s="1"/>
  <c r="J231" i="4" l="1"/>
  <c r="B232" i="4"/>
  <c r="A233" i="4"/>
  <c r="I232" i="4"/>
  <c r="F232" i="4"/>
  <c r="E232" i="4"/>
  <c r="D232" i="4"/>
  <c r="C232" i="4"/>
  <c r="G232" i="4"/>
  <c r="H232" i="4" s="1"/>
  <c r="J232" i="4" l="1"/>
  <c r="F233" i="4"/>
  <c r="E233" i="4"/>
  <c r="D233" i="4"/>
  <c r="C233" i="4"/>
  <c r="B233" i="4"/>
  <c r="I233" i="4"/>
  <c r="A234" i="4"/>
  <c r="G233" i="4"/>
  <c r="H233" i="4" s="1"/>
  <c r="J233" i="4" l="1"/>
  <c r="A235" i="4"/>
  <c r="I234" i="4"/>
  <c r="F234" i="4"/>
  <c r="E234" i="4"/>
  <c r="D234" i="4"/>
  <c r="C234" i="4"/>
  <c r="B234" i="4"/>
  <c r="G234" i="4"/>
  <c r="H234" i="4" s="1"/>
  <c r="J234" i="4" l="1"/>
  <c r="D235" i="4"/>
  <c r="C235" i="4"/>
  <c r="B235" i="4"/>
  <c r="A236" i="4"/>
  <c r="I235" i="4"/>
  <c r="F235" i="4"/>
  <c r="E235" i="4"/>
  <c r="G235" i="4"/>
  <c r="H235" i="4" s="1"/>
  <c r="J235" i="4" l="1"/>
  <c r="I236" i="4"/>
  <c r="F236" i="4"/>
  <c r="E236" i="4"/>
  <c r="D236" i="4"/>
  <c r="C236" i="4"/>
  <c r="B236" i="4"/>
  <c r="A237" i="4"/>
  <c r="G236" i="4"/>
  <c r="H236" i="4" s="1"/>
  <c r="A238" i="4" l="1"/>
  <c r="I237" i="4"/>
  <c r="C237" i="4"/>
  <c r="B237" i="4"/>
  <c r="F237" i="4"/>
  <c r="E237" i="4"/>
  <c r="D237" i="4"/>
  <c r="G237" i="4"/>
  <c r="H237" i="4" s="1"/>
  <c r="J236" i="4"/>
  <c r="J237" i="4" l="1"/>
  <c r="F238" i="4"/>
  <c r="E238" i="4"/>
  <c r="D238" i="4"/>
  <c r="C238" i="4"/>
  <c r="B238" i="4"/>
  <c r="A239" i="4"/>
  <c r="I238" i="4"/>
  <c r="G238" i="4"/>
  <c r="H238" i="4" s="1"/>
  <c r="J238" i="4" l="1"/>
  <c r="A240" i="4"/>
  <c r="I239" i="4"/>
  <c r="F239" i="4"/>
  <c r="E239" i="4"/>
  <c r="D239" i="4"/>
  <c r="C239" i="4"/>
  <c r="B239" i="4"/>
  <c r="G239" i="4"/>
  <c r="H239" i="4" s="1"/>
  <c r="J239" i="4" l="1"/>
  <c r="B240" i="4"/>
  <c r="A241" i="4"/>
  <c r="I240" i="4"/>
  <c r="F240" i="4"/>
  <c r="E240" i="4"/>
  <c r="D240" i="4"/>
  <c r="C240" i="4"/>
  <c r="G240" i="4"/>
  <c r="H240" i="4" s="1"/>
  <c r="J240" i="4" l="1"/>
  <c r="F241" i="4"/>
  <c r="E241" i="4"/>
  <c r="D241" i="4"/>
  <c r="C241" i="4"/>
  <c r="B241" i="4"/>
  <c r="A242" i="4"/>
  <c r="I241" i="4"/>
  <c r="G241" i="4"/>
  <c r="H241" i="4" s="1"/>
  <c r="J241" i="4" l="1"/>
  <c r="A243" i="4"/>
  <c r="I242" i="4"/>
  <c r="F242" i="4"/>
  <c r="E242" i="4"/>
  <c r="D242" i="4"/>
  <c r="C242" i="4"/>
  <c r="B242" i="4"/>
  <c r="G242" i="4"/>
  <c r="H242" i="4" s="1"/>
  <c r="J242" i="4" l="1"/>
  <c r="D243" i="4"/>
  <c r="C243" i="4"/>
  <c r="B243" i="4"/>
  <c r="A244" i="4"/>
  <c r="I243" i="4"/>
  <c r="F243" i="4"/>
  <c r="E243" i="4"/>
  <c r="G243" i="4"/>
  <c r="H243" i="4" s="1"/>
  <c r="J243" i="4" l="1"/>
  <c r="I244" i="4"/>
  <c r="F244" i="4"/>
  <c r="E244" i="4"/>
  <c r="D244" i="4"/>
  <c r="C244" i="4"/>
  <c r="B244" i="4"/>
  <c r="A245" i="4"/>
  <c r="G244" i="4"/>
  <c r="H244" i="4" s="1"/>
  <c r="A246" i="4" l="1"/>
  <c r="I245" i="4"/>
  <c r="C245" i="4"/>
  <c r="B245" i="4"/>
  <c r="F245" i="4"/>
  <c r="E245" i="4"/>
  <c r="D245" i="4"/>
  <c r="G245" i="4"/>
  <c r="H245" i="4" s="1"/>
  <c r="J244" i="4"/>
  <c r="J245" i="4" l="1"/>
  <c r="F246" i="4"/>
  <c r="E246" i="4"/>
  <c r="D246" i="4"/>
  <c r="C246" i="4"/>
  <c r="B246" i="4"/>
  <c r="A247" i="4"/>
  <c r="I246" i="4"/>
  <c r="G246" i="4"/>
  <c r="H246" i="4" s="1"/>
  <c r="J246" i="4" l="1"/>
  <c r="A248" i="4"/>
  <c r="I247" i="4"/>
  <c r="F247" i="4"/>
  <c r="E247" i="4"/>
  <c r="D247" i="4"/>
  <c r="C247" i="4"/>
  <c r="B247" i="4"/>
  <c r="G247" i="4"/>
  <c r="H247" i="4" s="1"/>
  <c r="J247" i="4" l="1"/>
  <c r="B248" i="4"/>
  <c r="A249" i="4"/>
  <c r="I248" i="4"/>
  <c r="F248" i="4"/>
  <c r="E248" i="4"/>
  <c r="D248" i="4"/>
  <c r="C248" i="4"/>
  <c r="G248" i="4"/>
  <c r="H248" i="4" s="1"/>
  <c r="J248" i="4" l="1"/>
  <c r="F249" i="4"/>
  <c r="E249" i="4"/>
  <c r="D249" i="4"/>
  <c r="C249" i="4"/>
  <c r="B249" i="4"/>
  <c r="I249" i="4"/>
  <c r="A250" i="4"/>
  <c r="G249" i="4"/>
  <c r="H249" i="4" s="1"/>
  <c r="J249" i="4" l="1"/>
  <c r="A251" i="4"/>
  <c r="I250" i="4"/>
  <c r="F250" i="4"/>
  <c r="E250" i="4"/>
  <c r="D250" i="4"/>
  <c r="C250" i="4"/>
  <c r="B250" i="4"/>
  <c r="G250" i="4"/>
  <c r="H250" i="4" s="1"/>
  <c r="J250" i="4" l="1"/>
  <c r="D251" i="4"/>
  <c r="C251" i="4"/>
  <c r="B251" i="4"/>
  <c r="A252" i="4"/>
  <c r="I251" i="4"/>
  <c r="F251" i="4"/>
  <c r="E251" i="4"/>
  <c r="G251" i="4"/>
  <c r="H251" i="4" s="1"/>
  <c r="J251" i="4" l="1"/>
  <c r="I252" i="4"/>
  <c r="F252" i="4"/>
  <c r="E252" i="4"/>
  <c r="D252" i="4"/>
  <c r="C252" i="4"/>
  <c r="B252" i="4"/>
  <c r="A253" i="4"/>
  <c r="G252" i="4"/>
  <c r="H252" i="4" s="1"/>
  <c r="A254" i="4" l="1"/>
  <c r="I253" i="4"/>
  <c r="E253" i="4"/>
  <c r="D253" i="4"/>
  <c r="C253" i="4"/>
  <c r="B253" i="4"/>
  <c r="F253" i="4"/>
  <c r="G253" i="4"/>
  <c r="H253" i="4" s="1"/>
  <c r="J252" i="4"/>
  <c r="J253" i="4" l="1"/>
  <c r="F254" i="4"/>
  <c r="E254" i="4"/>
  <c r="D254" i="4"/>
  <c r="C254" i="4"/>
  <c r="B254" i="4"/>
  <c r="A255" i="4"/>
  <c r="I254" i="4"/>
  <c r="G254" i="4"/>
  <c r="H254" i="4" s="1"/>
  <c r="J254" i="4" l="1"/>
  <c r="D255" i="4"/>
  <c r="A256" i="4"/>
  <c r="I255" i="4"/>
  <c r="F255" i="4"/>
  <c r="E255" i="4"/>
  <c r="C255" i="4"/>
  <c r="B255" i="4"/>
  <c r="G255" i="4"/>
  <c r="H255" i="4" s="1"/>
  <c r="J255" i="4" l="1"/>
  <c r="D256" i="4"/>
  <c r="C256" i="4"/>
  <c r="E256" i="4"/>
  <c r="B256" i="4"/>
  <c r="A257" i="4"/>
  <c r="I256" i="4"/>
  <c r="F256" i="4"/>
  <c r="G256" i="4"/>
  <c r="H256" i="4" s="1"/>
  <c r="I257" i="4" l="1"/>
  <c r="A258" i="4"/>
  <c r="F257" i="4"/>
  <c r="E257" i="4"/>
  <c r="D257" i="4"/>
  <c r="C257" i="4"/>
  <c r="B257" i="4"/>
  <c r="G257" i="4"/>
  <c r="H257" i="4" s="1"/>
  <c r="J256" i="4"/>
  <c r="F258" i="4" l="1"/>
  <c r="D258" i="4"/>
  <c r="C258" i="4"/>
  <c r="B258" i="4"/>
  <c r="E258" i="4"/>
  <c r="A259" i="4"/>
  <c r="I258" i="4"/>
  <c r="G258" i="4"/>
  <c r="H258" i="4" s="1"/>
  <c r="J257" i="4"/>
  <c r="J258" i="4" l="1"/>
  <c r="F259" i="4"/>
  <c r="E259" i="4"/>
  <c r="A260" i="4"/>
  <c r="I259" i="4"/>
  <c r="D259" i="4"/>
  <c r="C259" i="4"/>
  <c r="B259" i="4"/>
  <c r="G259" i="4"/>
  <c r="H259" i="4" s="1"/>
  <c r="J259" i="4" l="1"/>
  <c r="B260" i="4"/>
  <c r="A261" i="4"/>
  <c r="I260" i="4"/>
  <c r="D260" i="4"/>
  <c r="C260" i="4"/>
  <c r="F260" i="4"/>
  <c r="E260" i="4"/>
  <c r="G260" i="4"/>
  <c r="H260" i="4" s="1"/>
  <c r="J260" i="4" l="1"/>
  <c r="B261" i="4"/>
  <c r="A262" i="4"/>
  <c r="I261" i="4"/>
  <c r="F261" i="4"/>
  <c r="E261" i="4"/>
  <c r="D261" i="4"/>
  <c r="C261" i="4"/>
  <c r="G261" i="4"/>
  <c r="H261" i="4" s="1"/>
  <c r="I262" i="4" l="1"/>
  <c r="E262" i="4"/>
  <c r="D262" i="4"/>
  <c r="C262" i="4"/>
  <c r="B262" i="4"/>
  <c r="A263" i="4"/>
  <c r="F262" i="4"/>
  <c r="G262" i="4"/>
  <c r="H262" i="4" s="1"/>
  <c r="J261" i="4"/>
  <c r="J262" i="4" l="1"/>
  <c r="D263" i="4"/>
  <c r="A264" i="4"/>
  <c r="I263" i="4"/>
  <c r="F263" i="4"/>
  <c r="E263" i="4"/>
  <c r="C263" i="4"/>
  <c r="B263" i="4"/>
  <c r="G263" i="4"/>
  <c r="H263" i="4" s="1"/>
  <c r="J263" i="4" l="1"/>
  <c r="E264" i="4"/>
  <c r="D264" i="4"/>
  <c r="C264" i="4"/>
  <c r="I264" i="4"/>
  <c r="F264" i="4"/>
  <c r="B264" i="4"/>
  <c r="A265" i="4"/>
  <c r="G264" i="4"/>
  <c r="H264" i="4" s="1"/>
  <c r="A266" i="4" l="1"/>
  <c r="I265" i="4"/>
  <c r="F265" i="4"/>
  <c r="D265" i="4"/>
  <c r="B265" i="4"/>
  <c r="E265" i="4"/>
  <c r="C265" i="4"/>
  <c r="G265" i="4"/>
  <c r="H265" i="4" s="1"/>
  <c r="J264" i="4"/>
  <c r="J265" i="4" l="1"/>
  <c r="F266" i="4"/>
  <c r="A267" i="4"/>
  <c r="I266" i="4"/>
  <c r="E266" i="4"/>
  <c r="D266" i="4"/>
  <c r="C266" i="4"/>
  <c r="B266" i="4"/>
  <c r="G266" i="4"/>
  <c r="H266" i="4" s="1"/>
  <c r="J266" i="4" l="1"/>
  <c r="F267" i="4"/>
  <c r="E267" i="4"/>
  <c r="C267" i="4"/>
  <c r="A268" i="4"/>
  <c r="I267" i="4"/>
  <c r="D267" i="4"/>
  <c r="B267" i="4"/>
  <c r="G267" i="4"/>
  <c r="H267" i="4" s="1"/>
  <c r="J267" i="4" l="1"/>
  <c r="B268" i="4"/>
  <c r="A269" i="4"/>
  <c r="I268" i="4"/>
  <c r="F268" i="4"/>
  <c r="E268" i="4"/>
  <c r="D268" i="4"/>
  <c r="C268" i="4"/>
  <c r="G268" i="4"/>
  <c r="H268" i="4" s="1"/>
  <c r="J268" i="4" l="1"/>
  <c r="C269" i="4"/>
  <c r="B269" i="4"/>
  <c r="F269" i="4"/>
  <c r="E269" i="4"/>
  <c r="D269" i="4"/>
  <c r="A270" i="4"/>
  <c r="I269" i="4"/>
  <c r="G269" i="4"/>
  <c r="H269" i="4" s="1"/>
  <c r="J269" i="4" l="1"/>
  <c r="I270" i="4"/>
  <c r="E270" i="4"/>
  <c r="A271" i="4"/>
  <c r="F270" i="4"/>
  <c r="D270" i="4"/>
  <c r="B270" i="4"/>
  <c r="C270" i="4"/>
  <c r="G270" i="4"/>
  <c r="H270" i="4" s="1"/>
  <c r="J270" i="4" l="1"/>
  <c r="D271" i="4"/>
  <c r="A272" i="4"/>
  <c r="F271" i="4"/>
  <c r="E271" i="4"/>
  <c r="C271" i="4"/>
  <c r="B271" i="4"/>
  <c r="I271" i="4"/>
  <c r="G271" i="4"/>
  <c r="H271" i="4" s="1"/>
  <c r="J271" i="4" l="1"/>
  <c r="E272" i="4"/>
  <c r="D272" i="4"/>
  <c r="C272" i="4"/>
  <c r="A273" i="4"/>
  <c r="I272" i="4"/>
  <c r="F272" i="4"/>
  <c r="B272" i="4"/>
  <c r="G272" i="4"/>
  <c r="H272" i="4" s="1"/>
  <c r="A274" i="4" l="1"/>
  <c r="I273" i="4"/>
  <c r="F273" i="4"/>
  <c r="E273" i="4"/>
  <c r="D273" i="4"/>
  <c r="C273" i="4"/>
  <c r="B273" i="4"/>
  <c r="G273" i="4"/>
  <c r="H273" i="4" s="1"/>
  <c r="J272" i="4"/>
  <c r="J273" i="4" l="1"/>
  <c r="F274" i="4"/>
  <c r="C274" i="4"/>
  <c r="D274" i="4"/>
  <c r="B274" i="4"/>
  <c r="A275" i="4"/>
  <c r="I274" i="4"/>
  <c r="E274" i="4"/>
  <c r="G274" i="4"/>
  <c r="H274" i="4" s="1"/>
  <c r="J274" i="4" l="1"/>
  <c r="I275" i="4"/>
  <c r="F275" i="4"/>
  <c r="E275" i="4"/>
  <c r="C275" i="4"/>
  <c r="A276" i="4"/>
  <c r="D275" i="4"/>
  <c r="B275" i="4"/>
  <c r="G275" i="4"/>
  <c r="H275" i="4" s="1"/>
  <c r="J275" i="4" l="1"/>
  <c r="B276" i="4"/>
  <c r="A277" i="4"/>
  <c r="I276" i="4"/>
  <c r="F276" i="4"/>
  <c r="E276" i="4"/>
  <c r="D276" i="4"/>
  <c r="C276" i="4"/>
  <c r="G276" i="4"/>
  <c r="H276" i="4" s="1"/>
  <c r="J276" i="4" l="1"/>
  <c r="E277" i="4"/>
  <c r="C277" i="4"/>
  <c r="B277" i="4"/>
  <c r="A278" i="4"/>
  <c r="D277" i="4"/>
  <c r="I277" i="4"/>
  <c r="F277" i="4"/>
  <c r="G277" i="4"/>
  <c r="H277" i="4" s="1"/>
  <c r="J277" i="4" l="1"/>
  <c r="A279" i="4"/>
  <c r="I278" i="4"/>
  <c r="E278" i="4"/>
  <c r="F278" i="4"/>
  <c r="D278" i="4"/>
  <c r="C278" i="4"/>
  <c r="B278" i="4"/>
  <c r="G278" i="4"/>
  <c r="H278" i="4" s="1"/>
  <c r="J278" i="4" l="1"/>
  <c r="D279" i="4"/>
  <c r="A280" i="4"/>
  <c r="E279" i="4"/>
  <c r="C279" i="4"/>
  <c r="B279" i="4"/>
  <c r="I279" i="4"/>
  <c r="F279" i="4"/>
  <c r="G279" i="4"/>
  <c r="H279" i="4" s="1"/>
  <c r="B280" i="4" l="1"/>
  <c r="I280" i="4"/>
  <c r="F280" i="4"/>
  <c r="E280" i="4"/>
  <c r="D280" i="4"/>
  <c r="A281" i="4"/>
  <c r="C280" i="4"/>
  <c r="G280" i="4"/>
  <c r="H280" i="4" s="1"/>
  <c r="J279" i="4"/>
  <c r="J280" i="4" l="1"/>
  <c r="B281" i="4"/>
  <c r="A282" i="4"/>
  <c r="I281" i="4"/>
  <c r="F281" i="4"/>
  <c r="E281" i="4"/>
  <c r="D281" i="4"/>
  <c r="C281" i="4"/>
  <c r="G281" i="4"/>
  <c r="H281" i="4" s="1"/>
  <c r="D282" i="4" l="1"/>
  <c r="E282" i="4"/>
  <c r="C282" i="4"/>
  <c r="B282" i="4"/>
  <c r="A283" i="4"/>
  <c r="I282" i="4"/>
  <c r="F282" i="4"/>
  <c r="G282" i="4"/>
  <c r="H282" i="4" s="1"/>
  <c r="J281" i="4"/>
  <c r="D283" i="4" l="1"/>
  <c r="A284" i="4"/>
  <c r="I283" i="4"/>
  <c r="F283" i="4"/>
  <c r="E283" i="4"/>
  <c r="C283" i="4"/>
  <c r="B283" i="4"/>
  <c r="G283" i="4"/>
  <c r="H283" i="4" s="1"/>
  <c r="J282" i="4"/>
  <c r="E284" i="4" l="1"/>
  <c r="C284" i="4"/>
  <c r="B284" i="4"/>
  <c r="A285" i="4"/>
  <c r="I284" i="4"/>
  <c r="F284" i="4"/>
  <c r="D284" i="4"/>
  <c r="G284" i="4"/>
  <c r="H284" i="4" s="1"/>
  <c r="J283" i="4"/>
  <c r="F285" i="4" l="1"/>
  <c r="A286" i="4"/>
  <c r="I285" i="4"/>
  <c r="B285" i="4"/>
  <c r="C285" i="4"/>
  <c r="E285" i="4"/>
  <c r="D285" i="4"/>
  <c r="G285" i="4"/>
  <c r="H285" i="4" s="1"/>
  <c r="J284" i="4"/>
  <c r="J285" i="4" l="1"/>
  <c r="F286" i="4"/>
  <c r="C286" i="4"/>
  <c r="A287" i="4"/>
  <c r="I286" i="4"/>
  <c r="E286" i="4"/>
  <c r="B286" i="4"/>
  <c r="D286" i="4"/>
  <c r="G286" i="4"/>
  <c r="H286" i="4" s="1"/>
  <c r="B287" i="4" l="1"/>
  <c r="A288" i="4"/>
  <c r="I287" i="4"/>
  <c r="E287" i="4"/>
  <c r="F287" i="4"/>
  <c r="D287" i="4"/>
  <c r="C287" i="4"/>
  <c r="G287" i="4"/>
  <c r="H287" i="4" s="1"/>
  <c r="J286" i="4"/>
  <c r="J287" i="4" l="1"/>
  <c r="B288" i="4"/>
  <c r="E288" i="4"/>
  <c r="C288" i="4"/>
  <c r="A289" i="4"/>
  <c r="I288" i="4"/>
  <c r="F288" i="4"/>
  <c r="D288" i="4"/>
  <c r="G288" i="4"/>
  <c r="H288" i="4" s="1"/>
  <c r="F289" i="4" l="1"/>
  <c r="E289" i="4"/>
  <c r="C289" i="4"/>
  <c r="A290" i="4"/>
  <c r="I289" i="4"/>
  <c r="D289" i="4"/>
  <c r="B289" i="4"/>
  <c r="G289" i="4"/>
  <c r="H289" i="4" s="1"/>
  <c r="J288" i="4"/>
  <c r="D290" i="4" l="1"/>
  <c r="C290" i="4"/>
  <c r="A291" i="4"/>
  <c r="I290" i="4"/>
  <c r="F290" i="4"/>
  <c r="E290" i="4"/>
  <c r="B290" i="4"/>
  <c r="G290" i="4"/>
  <c r="H290" i="4" s="1"/>
  <c r="J289" i="4"/>
  <c r="J290" i="4" l="1"/>
  <c r="D291" i="4"/>
  <c r="F291" i="4"/>
  <c r="E291" i="4"/>
  <c r="C291" i="4"/>
  <c r="A292" i="4"/>
  <c r="I291" i="4"/>
  <c r="B291" i="4"/>
  <c r="G291" i="4"/>
  <c r="H291" i="4" s="1"/>
  <c r="B292" i="4" l="1"/>
  <c r="I292" i="4"/>
  <c r="A293" i="4"/>
  <c r="F292" i="4"/>
  <c r="E292" i="4"/>
  <c r="D292" i="4"/>
  <c r="C292" i="4"/>
  <c r="G292" i="4"/>
  <c r="H292" i="4" s="1"/>
  <c r="J291" i="4"/>
  <c r="F293" i="4" l="1"/>
  <c r="D293" i="4"/>
  <c r="C293" i="4"/>
  <c r="B293" i="4"/>
  <c r="A294" i="4"/>
  <c r="I293" i="4"/>
  <c r="E293" i="4"/>
  <c r="G293" i="4"/>
  <c r="H293" i="4" s="1"/>
  <c r="J292" i="4"/>
  <c r="F294" i="4" l="1"/>
  <c r="A295" i="4"/>
  <c r="C294" i="4"/>
  <c r="B294" i="4"/>
  <c r="I294" i="4"/>
  <c r="E294" i="4"/>
  <c r="D294" i="4"/>
  <c r="G294" i="4"/>
  <c r="H294" i="4" s="1"/>
  <c r="J293" i="4"/>
  <c r="J294" i="4" l="1"/>
  <c r="B295" i="4"/>
  <c r="E295" i="4"/>
  <c r="C295" i="4"/>
  <c r="A296" i="4"/>
  <c r="I295" i="4"/>
  <c r="F295" i="4"/>
  <c r="D295" i="4"/>
  <c r="G295" i="4"/>
  <c r="H295" i="4" s="1"/>
  <c r="J295" i="4" l="1"/>
  <c r="B296" i="4"/>
  <c r="A297" i="4"/>
  <c r="I296" i="4"/>
  <c r="F296" i="4"/>
  <c r="E296" i="4"/>
  <c r="D296" i="4"/>
  <c r="C296" i="4"/>
  <c r="G296" i="4"/>
  <c r="H296" i="4" s="1"/>
  <c r="J296" i="4" l="1"/>
  <c r="F297" i="4"/>
  <c r="C297" i="4"/>
  <c r="B297" i="4"/>
  <c r="A298" i="4"/>
  <c r="I297" i="4"/>
  <c r="E297" i="4"/>
  <c r="D297" i="4"/>
  <c r="G297" i="4"/>
  <c r="H297" i="4" s="1"/>
  <c r="D298" i="4" l="1"/>
  <c r="A299" i="4"/>
  <c r="I298" i="4"/>
  <c r="F298" i="4"/>
  <c r="E298" i="4"/>
  <c r="C298" i="4"/>
  <c r="B298" i="4"/>
  <c r="G298" i="4"/>
  <c r="H298" i="4" s="1"/>
  <c r="J297" i="4"/>
  <c r="J298" i="4" l="1"/>
  <c r="D299" i="4"/>
  <c r="E299" i="4"/>
  <c r="A300" i="4"/>
  <c r="I299" i="4"/>
  <c r="F299" i="4"/>
  <c r="C299" i="4"/>
  <c r="B299" i="4"/>
  <c r="G299" i="4"/>
  <c r="H299" i="4" s="1"/>
  <c r="I300" i="4" l="1"/>
  <c r="F300" i="4"/>
  <c r="E300" i="4"/>
  <c r="D300" i="4"/>
  <c r="C300" i="4"/>
  <c r="A301" i="4"/>
  <c r="B300" i="4"/>
  <c r="G300" i="4"/>
  <c r="H300" i="4" s="1"/>
  <c r="J299" i="4"/>
  <c r="F301" i="4" l="1"/>
  <c r="C301" i="4"/>
  <c r="A302" i="4"/>
  <c r="I301" i="4"/>
  <c r="D301" i="4"/>
  <c r="E301" i="4"/>
  <c r="B301" i="4"/>
  <c r="G301" i="4"/>
  <c r="H301" i="4" s="1"/>
  <c r="J300" i="4"/>
  <c r="J301" i="4" l="1"/>
  <c r="F302" i="4"/>
  <c r="A303" i="4"/>
  <c r="E302" i="4"/>
  <c r="D302" i="4"/>
  <c r="C302" i="4"/>
  <c r="B302" i="4"/>
  <c r="I302" i="4"/>
  <c r="G302" i="4"/>
  <c r="H302" i="4" s="1"/>
  <c r="J302" i="4" l="1"/>
  <c r="B303" i="4"/>
  <c r="A304" i="4"/>
  <c r="I303" i="4"/>
  <c r="E303" i="4"/>
  <c r="D303" i="4"/>
  <c r="C303" i="4"/>
  <c r="F303" i="4"/>
  <c r="G303" i="4"/>
  <c r="H303" i="4" s="1"/>
  <c r="J303" i="4" l="1"/>
  <c r="B304" i="4"/>
  <c r="F304" i="4"/>
  <c r="D304" i="4"/>
  <c r="C304" i="4"/>
  <c r="A305" i="4"/>
  <c r="I304" i="4"/>
  <c r="E304" i="4"/>
  <c r="G304" i="4"/>
  <c r="H304" i="4" s="1"/>
  <c r="A306" i="4" l="1"/>
  <c r="I305" i="4"/>
  <c r="F305" i="4"/>
  <c r="E305" i="4"/>
  <c r="D305" i="4"/>
  <c r="C305" i="4"/>
  <c r="B305" i="4"/>
  <c r="G305" i="4"/>
  <c r="H305" i="4" s="1"/>
  <c r="J304" i="4"/>
  <c r="J305" i="4" l="1"/>
  <c r="D306" i="4"/>
  <c r="E306" i="4"/>
  <c r="B306" i="4"/>
  <c r="I306" i="4"/>
  <c r="F306" i="4"/>
  <c r="C306" i="4"/>
  <c r="A307" i="4"/>
  <c r="G306" i="4"/>
  <c r="H306" i="4" s="1"/>
  <c r="D307" i="4" l="1"/>
  <c r="A308" i="4"/>
  <c r="I307" i="4"/>
  <c r="F307" i="4"/>
  <c r="E307" i="4"/>
  <c r="B307" i="4"/>
  <c r="C307" i="4"/>
  <c r="G307" i="4"/>
  <c r="H307" i="4" s="1"/>
  <c r="J306" i="4"/>
  <c r="F308" i="4" l="1"/>
  <c r="C308" i="4"/>
  <c r="A309" i="4"/>
  <c r="I308" i="4"/>
  <c r="E308" i="4"/>
  <c r="D308" i="4"/>
  <c r="B308" i="4"/>
  <c r="G308" i="4"/>
  <c r="H308" i="4" s="1"/>
  <c r="J307" i="4"/>
  <c r="F309" i="4" l="1"/>
  <c r="A310" i="4"/>
  <c r="I309" i="4"/>
  <c r="E309" i="4"/>
  <c r="D309" i="4"/>
  <c r="C309" i="4"/>
  <c r="B309" i="4"/>
  <c r="G309" i="4"/>
  <c r="H309" i="4" s="1"/>
  <c r="J308" i="4"/>
  <c r="J309" i="4" l="1"/>
  <c r="F310" i="4"/>
  <c r="D310" i="4"/>
  <c r="B310" i="4"/>
  <c r="A311" i="4"/>
  <c r="I310" i="4"/>
  <c r="E310" i="4"/>
  <c r="C310" i="4"/>
  <c r="G310" i="4"/>
  <c r="H310" i="4" s="1"/>
  <c r="J310" i="4" l="1"/>
  <c r="B311" i="4"/>
  <c r="I311" i="4"/>
  <c r="F311" i="4"/>
  <c r="E311" i="4"/>
  <c r="D311" i="4"/>
  <c r="C311" i="4"/>
  <c r="A312" i="4"/>
  <c r="G311" i="4"/>
  <c r="H311" i="4" s="1"/>
  <c r="J311" i="4" l="1"/>
  <c r="B312" i="4"/>
  <c r="C312" i="4"/>
  <c r="A313" i="4"/>
  <c r="I312" i="4"/>
  <c r="F312" i="4"/>
  <c r="E312" i="4"/>
  <c r="D312" i="4"/>
  <c r="G312" i="4"/>
  <c r="H312" i="4" s="1"/>
  <c r="J312" i="4" l="1"/>
  <c r="A314" i="4"/>
  <c r="E313" i="4"/>
  <c r="D313" i="4"/>
  <c r="C313" i="4"/>
  <c r="B313" i="4"/>
  <c r="I313" i="4"/>
  <c r="F313" i="4"/>
  <c r="G313" i="4"/>
  <c r="H313" i="4" s="1"/>
  <c r="J313" i="4" l="1"/>
  <c r="D314" i="4"/>
  <c r="A315" i="4"/>
  <c r="I314" i="4"/>
  <c r="F314" i="4"/>
  <c r="C314" i="4"/>
  <c r="E314" i="4"/>
  <c r="B314" i="4"/>
  <c r="G314" i="4"/>
  <c r="H314" i="4" s="1"/>
  <c r="D315" i="4" l="1"/>
  <c r="I315" i="4"/>
  <c r="F315" i="4"/>
  <c r="C315" i="4"/>
  <c r="B315" i="4"/>
  <c r="A316" i="4"/>
  <c r="E315" i="4"/>
  <c r="G315" i="4"/>
  <c r="H315" i="4" s="1"/>
  <c r="J314" i="4"/>
  <c r="A317" i="4" l="1"/>
  <c r="I316" i="4"/>
  <c r="D316" i="4"/>
  <c r="C316" i="4"/>
  <c r="B316" i="4"/>
  <c r="F316" i="4"/>
  <c r="E316" i="4"/>
  <c r="G316" i="4"/>
  <c r="H316" i="4" s="1"/>
  <c r="J315" i="4"/>
  <c r="F317" i="4" l="1"/>
  <c r="D317" i="4"/>
  <c r="B317" i="4"/>
  <c r="A318" i="4"/>
  <c r="C317" i="4"/>
  <c r="I317" i="4"/>
  <c r="E317" i="4"/>
  <c r="G317" i="4"/>
  <c r="H317" i="4" s="1"/>
  <c r="J316" i="4"/>
  <c r="J317" i="4" l="1"/>
  <c r="F318" i="4"/>
  <c r="I318" i="4"/>
  <c r="E318" i="4"/>
  <c r="A319" i="4"/>
  <c r="D318" i="4"/>
  <c r="C318" i="4"/>
  <c r="B318" i="4"/>
  <c r="G318" i="4"/>
  <c r="H318" i="4" s="1"/>
  <c r="B319" i="4" l="1"/>
  <c r="F319" i="4"/>
  <c r="C319" i="4"/>
  <c r="E319" i="4"/>
  <c r="D319" i="4"/>
  <c r="A320" i="4"/>
  <c r="I319" i="4"/>
  <c r="G319" i="4"/>
  <c r="H319" i="4" s="1"/>
  <c r="J318" i="4"/>
  <c r="J319" i="4" l="1"/>
  <c r="B320" i="4"/>
  <c r="A321" i="4"/>
  <c r="I320" i="4"/>
  <c r="F320" i="4"/>
  <c r="E320" i="4"/>
  <c r="D320" i="4"/>
  <c r="C320" i="4"/>
  <c r="G320" i="4"/>
  <c r="H320" i="4" s="1"/>
  <c r="J320" i="4" l="1"/>
  <c r="D321" i="4"/>
  <c r="A322" i="4"/>
  <c r="I321" i="4"/>
  <c r="F321" i="4"/>
  <c r="E321" i="4"/>
  <c r="C321" i="4"/>
  <c r="B321" i="4"/>
  <c r="G321" i="4"/>
  <c r="H321" i="4" s="1"/>
  <c r="J321" i="4" l="1"/>
  <c r="D322" i="4"/>
  <c r="I322" i="4"/>
  <c r="F322" i="4"/>
  <c r="E322" i="4"/>
  <c r="C322" i="4"/>
  <c r="B322" i="4"/>
  <c r="A323" i="4"/>
  <c r="G322" i="4"/>
  <c r="H322" i="4" s="1"/>
  <c r="J322" i="4" l="1"/>
  <c r="D323" i="4"/>
  <c r="B323" i="4"/>
  <c r="A324" i="4"/>
  <c r="F323" i="4"/>
  <c r="I323" i="4"/>
  <c r="E323" i="4"/>
  <c r="C323" i="4"/>
  <c r="G323" i="4"/>
  <c r="H323" i="4" s="1"/>
  <c r="A325" i="4" l="1"/>
  <c r="E324" i="4"/>
  <c r="D324" i="4"/>
  <c r="C324" i="4"/>
  <c r="B324" i="4"/>
  <c r="I324" i="4"/>
  <c r="F324" i="4"/>
  <c r="G324" i="4"/>
  <c r="H324" i="4" s="1"/>
  <c r="J323" i="4"/>
  <c r="F325" i="4" l="1"/>
  <c r="A326" i="4"/>
  <c r="I325" i="4"/>
  <c r="E325" i="4"/>
  <c r="D325" i="4"/>
  <c r="C325" i="4"/>
  <c r="B325" i="4"/>
  <c r="G325" i="4"/>
  <c r="H325" i="4" s="1"/>
  <c r="J324" i="4"/>
  <c r="J325" i="4" l="1"/>
  <c r="F326" i="4"/>
  <c r="I326" i="4"/>
  <c r="E326" i="4"/>
  <c r="C326" i="4"/>
  <c r="B326" i="4"/>
  <c r="D326" i="4"/>
  <c r="A327" i="4"/>
  <c r="G326" i="4"/>
  <c r="H326" i="4" s="1"/>
  <c r="B327" i="4" l="1"/>
  <c r="A328" i="4"/>
  <c r="I327" i="4"/>
  <c r="F327" i="4"/>
  <c r="E327" i="4"/>
  <c r="C327" i="4"/>
  <c r="D327" i="4"/>
  <c r="G327" i="4"/>
  <c r="H327" i="4" s="1"/>
  <c r="J326" i="4"/>
  <c r="J327" i="4" l="1"/>
  <c r="B328" i="4"/>
  <c r="D328" i="4"/>
  <c r="A329" i="4"/>
  <c r="I328" i="4"/>
  <c r="F328" i="4"/>
  <c r="E328" i="4"/>
  <c r="C328" i="4"/>
  <c r="G328" i="4"/>
  <c r="H328" i="4" s="1"/>
  <c r="J328" i="4" l="1"/>
  <c r="I329" i="4"/>
  <c r="F329" i="4"/>
  <c r="E329" i="4"/>
  <c r="C329" i="4"/>
  <c r="B329" i="4"/>
  <c r="A330" i="4"/>
  <c r="D329" i="4"/>
  <c r="G329" i="4"/>
  <c r="H329" i="4" s="1"/>
  <c r="D330" i="4" l="1"/>
  <c r="F330" i="4"/>
  <c r="B330" i="4"/>
  <c r="A331" i="4"/>
  <c r="I330" i="4"/>
  <c r="C330" i="4"/>
  <c r="E330" i="4"/>
  <c r="G330" i="4"/>
  <c r="H330" i="4" s="1"/>
  <c r="J329" i="4"/>
  <c r="J330" i="4" l="1"/>
  <c r="D331" i="4"/>
  <c r="A332" i="4"/>
  <c r="F331" i="4"/>
  <c r="E331" i="4"/>
  <c r="C331" i="4"/>
  <c r="B331" i="4"/>
  <c r="I331" i="4"/>
  <c r="G331" i="4"/>
  <c r="H331" i="4" s="1"/>
  <c r="D332" i="4" l="1"/>
  <c r="A333" i="4"/>
  <c r="F332" i="4"/>
  <c r="E332" i="4"/>
  <c r="C332" i="4"/>
  <c r="B332" i="4"/>
  <c r="I332" i="4"/>
  <c r="G332" i="4"/>
  <c r="H332" i="4" s="1"/>
  <c r="J331" i="4"/>
  <c r="F333" i="4" l="1"/>
  <c r="I333" i="4"/>
  <c r="E333" i="4"/>
  <c r="D333" i="4"/>
  <c r="C333" i="4"/>
  <c r="B333" i="4"/>
  <c r="A334" i="4"/>
  <c r="G333" i="4"/>
  <c r="H333" i="4" s="1"/>
  <c r="J332" i="4"/>
  <c r="J333" i="4" l="1"/>
  <c r="F334" i="4"/>
  <c r="B334" i="4"/>
  <c r="A335" i="4"/>
  <c r="I334" i="4"/>
  <c r="E334" i="4"/>
  <c r="C334" i="4"/>
  <c r="D334" i="4"/>
  <c r="G334" i="4"/>
  <c r="H334" i="4" s="1"/>
  <c r="J334" i="4" l="1"/>
  <c r="B335" i="4"/>
  <c r="E335" i="4"/>
  <c r="D335" i="4"/>
  <c r="C335" i="4"/>
  <c r="A336" i="4"/>
  <c r="I335" i="4"/>
  <c r="F335" i="4"/>
  <c r="G335" i="4"/>
  <c r="H335" i="4" s="1"/>
  <c r="J335" i="4" l="1"/>
  <c r="B336" i="4"/>
  <c r="A337" i="4"/>
  <c r="I336" i="4"/>
  <c r="E336" i="4"/>
  <c r="D336" i="4"/>
  <c r="C336" i="4"/>
  <c r="F336" i="4"/>
  <c r="G336" i="4"/>
  <c r="H336" i="4" s="1"/>
  <c r="J336" i="4" l="1"/>
  <c r="I337" i="4"/>
  <c r="E337" i="4"/>
  <c r="C337" i="4"/>
  <c r="B337" i="4"/>
  <c r="F337" i="4"/>
  <c r="A338" i="4"/>
  <c r="D337" i="4"/>
  <c r="G337" i="4"/>
  <c r="H337" i="4" s="1"/>
  <c r="D338" i="4" l="1"/>
  <c r="A339" i="4"/>
  <c r="I338" i="4"/>
  <c r="F338" i="4"/>
  <c r="E338" i="4"/>
  <c r="C338" i="4"/>
  <c r="B338" i="4"/>
  <c r="G338" i="4"/>
  <c r="H338" i="4" s="1"/>
  <c r="J337" i="4"/>
  <c r="J338" i="4" l="1"/>
  <c r="D339" i="4"/>
  <c r="C339" i="4"/>
  <c r="A340" i="4"/>
  <c r="I339" i="4"/>
  <c r="F339" i="4"/>
  <c r="E339" i="4"/>
  <c r="B339" i="4"/>
  <c r="G339" i="4"/>
  <c r="H339" i="4" s="1"/>
  <c r="I340" i="4" l="1"/>
  <c r="F340" i="4"/>
  <c r="E340" i="4"/>
  <c r="D340" i="4"/>
  <c r="B340" i="4"/>
  <c r="A341" i="4"/>
  <c r="C340" i="4"/>
  <c r="G340" i="4"/>
  <c r="H340" i="4" s="1"/>
  <c r="J339" i="4"/>
  <c r="F341" i="4" l="1"/>
  <c r="E341" i="4"/>
  <c r="B341" i="4"/>
  <c r="A342" i="4"/>
  <c r="I341" i="4"/>
  <c r="C341" i="4"/>
  <c r="D341" i="4"/>
  <c r="G341" i="4"/>
  <c r="H341" i="4" s="1"/>
  <c r="J340" i="4"/>
  <c r="J341" i="4" l="1"/>
  <c r="F342" i="4"/>
  <c r="E342" i="4"/>
  <c r="D342" i="4"/>
  <c r="C342" i="4"/>
  <c r="B342" i="4"/>
  <c r="A343" i="4"/>
  <c r="I342" i="4"/>
  <c r="G342" i="4"/>
  <c r="H342" i="4" s="1"/>
  <c r="B343" i="4" l="1"/>
  <c r="D343" i="4"/>
  <c r="A344" i="4"/>
  <c r="F343" i="4"/>
  <c r="E343" i="4"/>
  <c r="C343" i="4"/>
  <c r="I343" i="4"/>
  <c r="G343" i="4"/>
  <c r="H343" i="4" s="1"/>
  <c r="J342" i="4"/>
  <c r="J343" i="4" l="1"/>
  <c r="B344" i="4"/>
  <c r="I344" i="4"/>
  <c r="F344" i="4"/>
  <c r="E344" i="4"/>
  <c r="D344" i="4"/>
  <c r="C344" i="4"/>
  <c r="A345" i="4"/>
  <c r="G344" i="4"/>
  <c r="H344" i="4" s="1"/>
  <c r="B345" i="4" l="1"/>
  <c r="A346" i="4"/>
  <c r="I345" i="4"/>
  <c r="F345" i="4"/>
  <c r="E345" i="4"/>
  <c r="C345" i="4"/>
  <c r="D345" i="4"/>
  <c r="G345" i="4"/>
  <c r="H345" i="4" s="1"/>
  <c r="J344" i="4"/>
  <c r="J345" i="4" l="1"/>
  <c r="D346" i="4"/>
  <c r="E346" i="4"/>
  <c r="C346" i="4"/>
  <c r="B346" i="4"/>
  <c r="A347" i="4"/>
  <c r="I346" i="4"/>
  <c r="F346" i="4"/>
  <c r="G346" i="4"/>
  <c r="H346" i="4" s="1"/>
  <c r="D347" i="4" l="1"/>
  <c r="A348" i="4"/>
  <c r="I347" i="4"/>
  <c r="E347" i="4"/>
  <c r="C347" i="4"/>
  <c r="B347" i="4"/>
  <c r="F347" i="4"/>
  <c r="G347" i="4"/>
  <c r="H347" i="4" s="1"/>
  <c r="J346" i="4"/>
  <c r="E348" i="4" l="1"/>
  <c r="C348" i="4"/>
  <c r="B348" i="4"/>
  <c r="I348" i="4"/>
  <c r="F348" i="4"/>
  <c r="A349" i="4"/>
  <c r="D348" i="4"/>
  <c r="G348" i="4"/>
  <c r="H348" i="4" s="1"/>
  <c r="J347" i="4"/>
  <c r="F349" i="4" l="1"/>
  <c r="A350" i="4"/>
  <c r="I349" i="4"/>
  <c r="E349" i="4"/>
  <c r="D349" i="4"/>
  <c r="C349" i="4"/>
  <c r="B349" i="4"/>
  <c r="G349" i="4"/>
  <c r="H349" i="4" s="1"/>
  <c r="J348" i="4"/>
  <c r="J349" i="4" l="1"/>
  <c r="F350" i="4"/>
  <c r="C350" i="4"/>
  <c r="A351" i="4"/>
  <c r="I350" i="4"/>
  <c r="E350" i="4"/>
  <c r="D350" i="4"/>
  <c r="B350" i="4"/>
  <c r="G350" i="4"/>
  <c r="H350" i="4" s="1"/>
  <c r="J350" i="4" l="1"/>
  <c r="B351" i="4"/>
  <c r="A352" i="4"/>
  <c r="I351" i="4"/>
  <c r="F351" i="4"/>
  <c r="E351" i="4"/>
  <c r="D351" i="4"/>
  <c r="C351" i="4"/>
  <c r="G351" i="4"/>
  <c r="H351" i="4" s="1"/>
  <c r="J351" i="4" l="1"/>
  <c r="B352" i="4"/>
  <c r="E352" i="4"/>
  <c r="A353" i="4"/>
  <c r="I352" i="4"/>
  <c r="F352" i="4"/>
  <c r="C352" i="4"/>
  <c r="D352" i="4"/>
  <c r="G352" i="4"/>
  <c r="H352" i="4" s="1"/>
  <c r="J352" i="4" l="1"/>
  <c r="F353" i="4"/>
  <c r="E353" i="4"/>
  <c r="D353" i="4"/>
  <c r="C353" i="4"/>
  <c r="B353" i="4"/>
  <c r="A354" i="4"/>
  <c r="I353" i="4"/>
  <c r="G353" i="4"/>
  <c r="H353" i="4" s="1"/>
  <c r="D354" i="4" l="1"/>
  <c r="C354" i="4"/>
  <c r="A355" i="4"/>
  <c r="F354" i="4"/>
  <c r="E354" i="4"/>
  <c r="B354" i="4"/>
  <c r="I354" i="4"/>
  <c r="G354" i="4"/>
  <c r="H354" i="4" s="1"/>
  <c r="J353" i="4"/>
  <c r="J354" i="4" l="1"/>
  <c r="D355" i="4"/>
  <c r="F355" i="4"/>
  <c r="E355" i="4"/>
  <c r="C355" i="4"/>
  <c r="B355" i="4"/>
  <c r="I355" i="4"/>
  <c r="A356" i="4"/>
  <c r="G355" i="4"/>
  <c r="H355" i="4" s="1"/>
  <c r="B356" i="4" l="1"/>
  <c r="A357" i="4"/>
  <c r="I356" i="4"/>
  <c r="F356" i="4"/>
  <c r="E356" i="4"/>
  <c r="C356" i="4"/>
  <c r="D356" i="4"/>
  <c r="G356" i="4"/>
  <c r="H356" i="4" s="1"/>
  <c r="J355" i="4"/>
  <c r="F357" i="4" l="1"/>
  <c r="D357" i="4"/>
  <c r="C357" i="4"/>
  <c r="B357" i="4"/>
  <c r="A358" i="4"/>
  <c r="I357" i="4"/>
  <c r="E357" i="4"/>
  <c r="G357" i="4"/>
  <c r="H357" i="4" s="1"/>
  <c r="J356" i="4"/>
  <c r="F358" i="4" l="1"/>
  <c r="A359" i="4"/>
  <c r="I358" i="4"/>
  <c r="D358" i="4"/>
  <c r="C358" i="4"/>
  <c r="B358" i="4"/>
  <c r="E358" i="4"/>
  <c r="G358" i="4"/>
  <c r="H358" i="4" s="1"/>
  <c r="J357" i="4"/>
  <c r="J358" i="4" l="1"/>
  <c r="B359" i="4"/>
  <c r="E359" i="4"/>
  <c r="C359" i="4"/>
  <c r="A360" i="4"/>
  <c r="I359" i="4"/>
  <c r="F359" i="4"/>
  <c r="D359" i="4"/>
  <c r="G359" i="4"/>
  <c r="H359" i="4" s="1"/>
  <c r="J359" i="4" l="1"/>
  <c r="B360" i="4"/>
  <c r="A361" i="4"/>
  <c r="I360" i="4"/>
  <c r="F360" i="4"/>
  <c r="E360" i="4"/>
  <c r="D360" i="4"/>
  <c r="C360" i="4"/>
  <c r="G360" i="4"/>
  <c r="H360" i="4" s="1"/>
  <c r="J360" i="4" l="1"/>
  <c r="F361" i="4"/>
  <c r="C361" i="4"/>
  <c r="A362" i="4"/>
  <c r="I361" i="4"/>
  <c r="E361" i="4"/>
  <c r="D361" i="4"/>
  <c r="B361" i="4"/>
  <c r="G361" i="4"/>
  <c r="H361" i="4" s="1"/>
  <c r="J361" i="4" l="1"/>
  <c r="D362" i="4"/>
  <c r="A363" i="4"/>
  <c r="I362" i="4"/>
  <c r="F362" i="4"/>
  <c r="E362" i="4"/>
  <c r="C362" i="4"/>
  <c r="B362" i="4"/>
  <c r="G362" i="4"/>
  <c r="H362" i="4" s="1"/>
  <c r="J362" i="4" l="1"/>
  <c r="D363" i="4"/>
  <c r="E363" i="4"/>
  <c r="A364" i="4"/>
  <c r="I363" i="4"/>
  <c r="F363" i="4"/>
  <c r="B363" i="4"/>
  <c r="C363" i="4"/>
  <c r="G363" i="4"/>
  <c r="H363" i="4" s="1"/>
  <c r="I364" i="4" l="1"/>
  <c r="F364" i="4"/>
  <c r="E364" i="4"/>
  <c r="D364" i="4"/>
  <c r="C364" i="4"/>
  <c r="B364" i="4"/>
  <c r="A365" i="4"/>
  <c r="G364" i="4"/>
  <c r="H364" i="4" s="1"/>
  <c r="J363" i="4"/>
  <c r="F365" i="4" l="1"/>
  <c r="C365" i="4"/>
  <c r="A366" i="4"/>
  <c r="E365" i="4"/>
  <c r="D365" i="4"/>
  <c r="B365" i="4"/>
  <c r="I365" i="4"/>
  <c r="G365" i="4"/>
  <c r="H365" i="4" s="1"/>
  <c r="J364" i="4"/>
  <c r="J365" i="4" l="1"/>
  <c r="F366" i="4"/>
  <c r="A367" i="4"/>
  <c r="E366" i="4"/>
  <c r="D366" i="4"/>
  <c r="C366" i="4"/>
  <c r="B366" i="4"/>
  <c r="I366" i="4"/>
  <c r="G366" i="4"/>
  <c r="H366" i="4" s="1"/>
  <c r="J366" i="4" l="1"/>
  <c r="B367" i="4"/>
  <c r="A368" i="4"/>
  <c r="I367" i="4"/>
  <c r="F367" i="4"/>
  <c r="E367" i="4"/>
  <c r="C367" i="4"/>
  <c r="D367" i="4"/>
  <c r="G367" i="4"/>
  <c r="H367" i="4" s="1"/>
  <c r="J367" i="4" l="1"/>
  <c r="B368" i="4"/>
  <c r="F368" i="4"/>
  <c r="D368" i="4"/>
  <c r="C368" i="4"/>
  <c r="A369" i="4"/>
  <c r="I368" i="4"/>
  <c r="E368" i="4"/>
  <c r="G368" i="4"/>
  <c r="H368" i="4" s="1"/>
  <c r="J368" i="4" l="1"/>
  <c r="A370" i="4"/>
  <c r="I369" i="4"/>
  <c r="F369" i="4"/>
  <c r="D369" i="4"/>
  <c r="E369" i="4"/>
  <c r="C369" i="4"/>
  <c r="B369" i="4"/>
  <c r="G369" i="4"/>
  <c r="H369" i="4" s="1"/>
  <c r="J369" i="4" l="1"/>
  <c r="D370" i="4"/>
  <c r="E370" i="4"/>
  <c r="B370" i="4"/>
  <c r="C370" i="4"/>
  <c r="I370" i="4"/>
  <c r="K5" i="5" s="1"/>
  <c r="F370" i="4"/>
  <c r="G370" i="4"/>
  <c r="H370" i="4" s="1"/>
  <c r="J370" i="4" l="1"/>
  <c r="H8" i="5" l="1"/>
  <c r="B9" i="6"/>
</calcChain>
</file>

<file path=xl/sharedStrings.xml><?xml version="1.0" encoding="utf-8"?>
<sst xmlns="http://schemas.openxmlformats.org/spreadsheetml/2006/main" count="248" uniqueCount="176">
  <si>
    <t>FLUXO DE CAIXA — Controle Real e Projetado</t>
  </si>
  <si>
    <t>Objetivo e lógica do modelo</t>
  </si>
  <si>
    <t>Finalidade</t>
  </si>
  <si>
    <t>Controlar o dinheiro efetivamente disponível e antecipar falta de caixa com base em recebimentos e pagamentos previstos.</t>
  </si>
  <si>
    <t>Unidade por linha</t>
  </si>
  <si>
    <t>Cada linha em LANCAMENTOS representa um movimento de caixa, realizado ou previsto.</t>
  </si>
  <si>
    <t>Saldo disponível hoje</t>
  </si>
  <si>
    <t>Saldo inicial consolidado + entradas realizadas − saídas realizadas até hoje.</t>
  </si>
  <si>
    <t>Saldo projetado</t>
  </si>
  <si>
    <t>Saldo inicial + todos os movimentos realizados e previstos até cada data futura.</t>
  </si>
  <si>
    <t>Regra importante</t>
  </si>
  <si>
    <t>Uma linha deve ter valor em ENTRADA ou SAÍDA, nunca nos dois campos ao mesmo tempo.</t>
  </si>
  <si>
    <t>Previsões vencidas</t>
  </si>
  <si>
    <t>Movimentos com status Previsto e data anterior a hoje são sinalizados; atualize a data esperada ou marque como Realizado.</t>
  </si>
  <si>
    <t>Data-base</t>
  </si>
  <si>
    <t>Os saldos iniciais em CONFIG representam o saldo no início do dia da Data-base. Lance movimentos a partir dessa data.</t>
  </si>
  <si>
    <t>Como usar</t>
  </si>
  <si>
    <t>1</t>
  </si>
  <si>
    <t>Em CONFIG, ajuste a Data-base, o horizonte de projeção, as contas e seus saldos iniciais.</t>
  </si>
  <si>
    <t>2</t>
  </si>
  <si>
    <t>Em LANCAMENTOS, registre Data, Descrição, Categoria, Entrada/Saída, Status, Forma de pagamento e Conta.</t>
  </si>
  <si>
    <t>3</t>
  </si>
  <si>
    <t>Use Status = Realizado quando o dinheiro já entrou/saiu; use Previsto para valores futuros.</t>
  </si>
  <si>
    <t>4</t>
  </si>
  <si>
    <t>Consulte DASHBOARD para saldo disponível, projeção, menor saldo e primeira possível ruptura de caixa.</t>
  </si>
  <si>
    <t>5</t>
  </si>
  <si>
    <t>Revise AUDITORIA para corrigir erros de preenchimento e previsões vencidas.</t>
  </si>
  <si>
    <t>Pesquisa aplicada ao desenho (data de corte: 11/08/2026)</t>
  </si>
  <si>
    <t>Fonte</t>
  </si>
  <si>
    <t>Aplicação no modelo</t>
  </si>
  <si>
    <t>URL</t>
  </si>
  <si>
    <t>business.gov.au — Cash flow statement</t>
  </si>
  <si>
    <t>Usar previsões de receitas e custos futuros para verificar se haverá caixa suficiente para cobrir despesas.</t>
  </si>
  <si>
    <t>https://business.gov.au/finance/cash-flow/set-up-a-cash-flow-statement</t>
  </si>
  <si>
    <t>UK business.gov — Manage cash flow</t>
  </si>
  <si>
    <t>Considerar entradas, saídas e datas esperadas de pagamento/recebimento para identificar gaps de caixa.</t>
  </si>
  <si>
    <t>https://www.business.gov.uk/export-from-uk/learn/categories/funding-financing-and-getting-paid/manage-cash-flow/how-avoid-cashflow-challenges-when-exporting/</t>
  </si>
  <si>
    <t>ACCA — Example of a cashflow</t>
  </si>
  <si>
    <t>A visão de caixa deve permitir leitura das necessidades de dinheiro em base diária e periódica.</t>
  </si>
  <si>
    <t>https://www.accaglobal.com/gb/en/business-finance/business-plans/example-cashflow.html</t>
  </si>
  <si>
    <t>Legenda visual</t>
  </si>
  <si>
    <t>Azul</t>
  </si>
  <si>
    <t>Entrada manual / célula que o usuário pode alterar</t>
  </si>
  <si>
    <t>Preto</t>
  </si>
  <si>
    <t>Fórmula e cálculo dentro da mesma aba</t>
  </si>
  <si>
    <t>Verde</t>
  </si>
  <si>
    <t>Fórmula com referência a outra aba</t>
  </si>
  <si>
    <t>Amarelo / Vermelho claro</t>
  </si>
  <si>
    <t>Atenção / erro de preenchimento ou risco de falta de caixa</t>
  </si>
  <si>
    <t>LANÇAMENTOS DE CAIXA</t>
  </si>
  <si>
    <t>Preencha somente as colunas azuis. Fórmulas calculam movimento líquido, saldos por data e validação.</t>
  </si>
  <si>
    <t>ID</t>
  </si>
  <si>
    <t>Data</t>
  </si>
  <si>
    <t>Descrição</t>
  </si>
  <si>
    <t>Categoria</t>
  </si>
  <si>
    <t>Entrada (R$)</t>
  </si>
  <si>
    <t>Saída (R$)</t>
  </si>
  <si>
    <t>Status</t>
  </si>
  <si>
    <t>Forma de pagamento</t>
  </si>
  <si>
    <t>Conta bancária / caixa</t>
  </si>
  <si>
    <t>Observação</t>
  </si>
  <si>
    <t>Movimento líquido (R$)</t>
  </si>
  <si>
    <t>Saldo realizado no dia (R$)</t>
  </si>
  <si>
    <t>Saldo projetado no dia (R$)</t>
  </si>
  <si>
    <t>Mês</t>
  </si>
  <si>
    <t>Validação</t>
  </si>
  <si>
    <t>Recebimento cliente Alfa</t>
  </si>
  <si>
    <t>Recebimentos de clientes</t>
  </si>
  <si>
    <t>Realizado</t>
  </si>
  <si>
    <t>PIX</t>
  </si>
  <si>
    <t>Conta Corrente</t>
  </si>
  <si>
    <t>Exemplo fictício</t>
  </si>
  <si>
    <t>Aluguel do escritório</t>
  </si>
  <si>
    <t>Aluguel</t>
  </si>
  <si>
    <t>Transferência</t>
  </si>
  <si>
    <t>Venda à vista</t>
  </si>
  <si>
    <t>Vendas</t>
  </si>
  <si>
    <t>Cartão de débito</t>
  </si>
  <si>
    <t>Compra de materiais</t>
  </si>
  <si>
    <t>Compras / Estoque</t>
  </si>
  <si>
    <t>Recebimento previsto cliente Beta</t>
  </si>
  <si>
    <t>Previsto</t>
  </si>
  <si>
    <t>Boleto</t>
  </si>
  <si>
    <t>Folha de pagamento</t>
  </si>
  <si>
    <t>Impostos do mês</t>
  </si>
  <si>
    <t>Impostos e taxas</t>
  </si>
  <si>
    <t>Assinaturas de software</t>
  </si>
  <si>
    <t>Software e assinaturas</t>
  </si>
  <si>
    <t>Cartão de crédito</t>
  </si>
  <si>
    <t>Prestação de serviços</t>
  </si>
  <si>
    <t>Serviços</t>
  </si>
  <si>
    <t>CONFIGURAÇÕES E LISTAS</t>
  </si>
  <si>
    <t>Parâmetro</t>
  </si>
  <si>
    <t>Valor</t>
  </si>
  <si>
    <t>Categorias</t>
  </si>
  <si>
    <t>Formas de pagamento</t>
  </si>
  <si>
    <t>Data-base do saldo inicial</t>
  </si>
  <si>
    <t>Horizonte de projeção (dias)</t>
  </si>
  <si>
    <t>Saldo inicial consolidado</t>
  </si>
  <si>
    <t>Aporte de sócios</t>
  </si>
  <si>
    <t>Contas / caixas</t>
  </si>
  <si>
    <t>Saldo inicial (R$)</t>
  </si>
  <si>
    <t>Ativa?</t>
  </si>
  <si>
    <t>Outros recebimentos</t>
  </si>
  <si>
    <t>Sim</t>
  </si>
  <si>
    <t>Fornecedores</t>
  </si>
  <si>
    <t>Dinheiro</t>
  </si>
  <si>
    <t>Caixa</t>
  </si>
  <si>
    <t>Débito automático</t>
  </si>
  <si>
    <t>Reserva</t>
  </si>
  <si>
    <t>Pró-labore</t>
  </si>
  <si>
    <t>Cheque</t>
  </si>
  <si>
    <t>Outro</t>
  </si>
  <si>
    <t>Marketing</t>
  </si>
  <si>
    <t>Transporte</t>
  </si>
  <si>
    <t>Água / Energia / Internet</t>
  </si>
  <si>
    <t>Tarifas bancárias</t>
  </si>
  <si>
    <t>Manutenção</t>
  </si>
  <si>
    <t>Empréstimos / Financiamentos</t>
  </si>
  <si>
    <t>Investimentos</t>
  </si>
  <si>
    <t>Outros pagamentos</t>
  </si>
  <si>
    <t>Os saldos iniciais devem refletir cada conta no início do dia da Data-base.</t>
  </si>
  <si>
    <t>Regra de uso</t>
  </si>
  <si>
    <t>Lance movimentos ocorridos ou esperados a partir da Data-base.</t>
  </si>
  <si>
    <t>Compatibilidade</t>
  </si>
  <si>
    <t>Fórmulas priorizam SUM, SUMIF/SUMIFS, COUNTIF/COUNTIFS, INDEX e MATCH.</t>
  </si>
  <si>
    <t>FLUXO DIÁRIO — REALIZADO x PROJETADO</t>
  </si>
  <si>
    <t>Entradas realizadas (R$)</t>
  </si>
  <si>
    <t>Saídas realizadas (R$)</t>
  </si>
  <si>
    <t>Saldo realizado (R$)</t>
  </si>
  <si>
    <t>Entradas previstas (R$)</t>
  </si>
  <si>
    <t>Saídas previstas (R$)</t>
  </si>
  <si>
    <t>Saldo projetado (R$)</t>
  </si>
  <si>
    <t>Status caixa</t>
  </si>
  <si>
    <t>Saldo no horizonte</t>
  </si>
  <si>
    <t>Ruptura no horizonte</t>
  </si>
  <si>
    <t>DASHBOARD — POSIÇÃO DE CAIXA</t>
  </si>
  <si>
    <t>Responde: quanto dinheiro existe hoje, quanto haverá no horizonte e quando pode faltar caixa.</t>
  </si>
  <si>
    <t>Saldo projetado no horizonte</t>
  </si>
  <si>
    <t>Menor saldo projetado</t>
  </si>
  <si>
    <t>Entradas realizadas</t>
  </si>
  <si>
    <t>Saídas realizadas</t>
  </si>
  <si>
    <t>Primeira ruptura no horizonte</t>
  </si>
  <si>
    <t>Horizonte (dias)</t>
  </si>
  <si>
    <t>SALDO POR CONTA</t>
  </si>
  <si>
    <t>CONTROLES DE PREVISÃO</t>
  </si>
  <si>
    <t>Conta</t>
  </si>
  <si>
    <t>Saldo atual (R$)</t>
  </si>
  <si>
    <t>Indicador</t>
  </si>
  <si>
    <t>Erros de preenchimento</t>
  </si>
  <si>
    <t>Movimentos previstos no horizonte</t>
  </si>
  <si>
    <t>Saídas previstas no horizonte</t>
  </si>
  <si>
    <t>AUDITORIA E CHECKS</t>
  </si>
  <si>
    <t>Controle</t>
  </si>
  <si>
    <t>Resultado</t>
  </si>
  <si>
    <t>Interpretação</t>
  </si>
  <si>
    <t>Linhas com erro</t>
  </si>
  <si>
    <t>Deve ser 0.</t>
  </si>
  <si>
    <t>Reprogramar a data ou marcar como Realizado.</t>
  </si>
  <si>
    <t>Linhas realizadas</t>
  </si>
  <si>
    <t>Movimentos já ocorridos.</t>
  </si>
  <si>
    <t>Linhas previstas</t>
  </si>
  <si>
    <t>Movimentos ainda esperados.</t>
  </si>
  <si>
    <t>Rupturas de caixa no horizonte</t>
  </si>
  <si>
    <t>0 = sem ruptura no horizonte configurado.</t>
  </si>
  <si>
    <t>Deve reconciliar com os saldos bancários e de caixa.</t>
  </si>
  <si>
    <t>Regras de qualidade incluídas</t>
  </si>
  <si>
    <t>Check</t>
  </si>
  <si>
    <t>Regra</t>
  </si>
  <si>
    <t>Entrada e saída não podem ser preenchidas na mesma linha.</t>
  </si>
  <si>
    <t>Uma linha com data precisa ter algum valor de entrada ou saída.</t>
  </si>
  <si>
    <t>Descrição, categoria, status e conta são obrigatórios para linhas com data.</t>
  </si>
  <si>
    <t>Previsão com data vencida gera atenção.</t>
  </si>
  <si>
    <t>Saldo projetado negativo gera alerta de falta de caixa.</t>
  </si>
  <si>
    <t>6</t>
  </si>
  <si>
    <t>Data-base e saldos iniciais devem ser conciliados antes do uso real.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</si>
</sst>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\$\ #,##0.00;[Red]\(\R\$\ #,##0.00\);\-"/>
  </numFmts>
  <fonts count="14">
    <font>
      <sz val="11"/>
      <name val="Carlito"/>
    </font>
    <font>
      <b/>
      <sz val="16"/>
      <color rgb="FFFFFFFF"/>
      <name val="Carlito"/>
    </font>
    <font>
      <b/>
      <sz val="11"/>
      <color rgb="FFFFFFFF"/>
      <name val="Carlito"/>
    </font>
    <font>
      <sz val="11"/>
      <color rgb="FF0000FF"/>
      <name val="Carlito"/>
    </font>
    <font>
      <sz val="11"/>
      <color rgb="FF000000"/>
      <name val="Carlito"/>
    </font>
    <font>
      <b/>
      <sz val="11"/>
      <name val="Carlito"/>
    </font>
    <font>
      <b/>
      <sz val="11"/>
      <color rgb="FF0000FF"/>
      <name val="Carlito"/>
    </font>
    <font>
      <b/>
      <sz val="11"/>
      <color rgb="FF000000"/>
      <name val="Carlito"/>
    </font>
    <font>
      <b/>
      <sz val="11"/>
      <color rgb="FF008000"/>
      <name val="Carlito"/>
    </font>
    <font>
      <i/>
      <sz val="11"/>
      <color rgb="FF17365D"/>
      <name val="Carlito"/>
    </font>
    <font>
      <sz val="11"/>
      <color rgb="FF008000"/>
      <name val="Carlito"/>
    </font>
    <font>
      <b/>
      <sz val="11"/>
      <color rgb="FF17365D"/>
      <name val="Carlito"/>
    </font>
    <font>
      <b/>
      <sz val="14"/>
      <color rgb="FF008000"/>
      <name val="Carlito"/>
    </font>
    <font>
      <b/>
      <sz val="12"/>
      <color rgb="FF008000"/>
      <name val="Carlito"/>
    </font>
  </fonts>
  <fills count="8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D9EAF7"/>
      </patternFill>
    </fill>
    <fill>
      <patternFill patternType="solid">
        <fgColor rgb="FFE7E6E6"/>
      </patternFill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/>
    <xf numFmtId="14" fontId="3" fillId="0" borderId="0" xfId="0" applyNumberFormat="1" applyFont="1" applyFill="1" applyBorder="1"/>
    <xf numFmtId="1" fontId="3" fillId="0" borderId="0" xfId="0" applyNumberFormat="1" applyFont="1" applyFill="1" applyBorder="1"/>
    <xf numFmtId="0" fontId="4" fillId="0" borderId="0" xfId="0" applyNumberFormat="1" applyFont="1" applyFill="1" applyBorder="1"/>
    <xf numFmtId="164" fontId="4" fillId="0" borderId="0" xfId="0" applyNumberFormat="1" applyFont="1" applyFill="1" applyBorder="1"/>
    <xf numFmtId="164" fontId="3" fillId="0" borderId="0" xfId="0" applyNumberFormat="1" applyFont="1" applyFill="1" applyBorder="1"/>
    <xf numFmtId="0" fontId="5" fillId="0" borderId="0" xfId="0" applyNumberFormat="1" applyFont="1" applyFill="1" applyBorder="1"/>
    <xf numFmtId="0" fontId="0" fillId="0" borderId="0" xfId="0" applyNumberFormat="1" applyFont="1" applyFill="1" applyBorder="1" applyAlignment="1">
      <alignment wrapText="1"/>
    </xf>
    <xf numFmtId="0" fontId="6" fillId="0" borderId="0" xfId="0" applyNumberFormat="1" applyFont="1" applyFill="1" applyBorder="1"/>
    <xf numFmtId="0" fontId="7" fillId="0" borderId="0" xfId="0" applyNumberFormat="1" applyFont="1" applyFill="1" applyBorder="1"/>
    <xf numFmtId="0" fontId="8" fillId="0" borderId="0" xfId="0" applyNumberFormat="1" applyFont="1" applyFill="1" applyBorder="1"/>
    <xf numFmtId="0" fontId="0" fillId="4" borderId="0" xfId="0" applyNumberFormat="1" applyFont="1" applyFill="1" applyBorder="1"/>
    <xf numFmtId="0" fontId="10" fillId="0" borderId="0" xfId="0" applyNumberFormat="1" applyFont="1" applyFill="1" applyBorder="1"/>
    <xf numFmtId="164" fontId="10" fillId="0" borderId="0" xfId="0" applyNumberFormat="1" applyFont="1" applyFill="1" applyBorder="1"/>
    <xf numFmtId="0" fontId="3" fillId="0" borderId="0" xfId="0" applyNumberFormat="1" applyFont="1" applyFill="1" applyBorder="1" applyAlignment="1">
      <alignment wrapText="1"/>
    </xf>
    <xf numFmtId="14" fontId="10" fillId="0" borderId="0" xfId="0" applyNumberFormat="1" applyFont="1" applyFill="1" applyBorder="1"/>
    <xf numFmtId="0" fontId="11" fillId="6" borderId="0" xfId="0" applyNumberFormat="1" applyFont="1" applyFill="1" applyBorder="1"/>
    <xf numFmtId="0" fontId="11" fillId="6" borderId="0" xfId="0" applyNumberFormat="1" applyFont="1" applyFill="1" applyBorder="1" applyAlignment="1">
      <alignment wrapText="1"/>
    </xf>
    <xf numFmtId="164" fontId="12" fillId="7" borderId="0" xfId="0" applyNumberFormat="1" applyFont="1" applyFill="1" applyBorder="1"/>
    <xf numFmtId="14" fontId="13" fillId="0" borderId="0" xfId="0" applyNumberFormat="1" applyFont="1" applyFill="1" applyBorder="1"/>
    <xf numFmtId="1" fontId="13" fillId="0" borderId="0" xfId="0" applyNumberFormat="1" applyFont="1" applyFill="1" applyBorder="1"/>
    <xf numFmtId="0" fontId="1" fillId="2" borderId="0" xfId="0" applyNumberFormat="1" applyFont="1" applyFill="1" applyBorder="1" applyAlignment="1">
      <alignment vertical="center"/>
    </xf>
    <xf numFmtId="0" fontId="2" fillId="3" borderId="0" xfId="0" applyNumberFormat="1" applyFont="1" applyFill="1" applyBorder="1" applyAlignment="1">
      <alignment vertical="center"/>
    </xf>
    <xf numFmtId="0" fontId="9" fillId="5" borderId="0" xfId="0" applyNumberFormat="1" applyFont="1" applyFill="1" applyBorder="1"/>
  </cellXfs>
  <cellStyles count="1">
    <cellStyle name="Normal" xfId="0" builtinId="0"/>
  </cellStyles>
  <dxfs count="9">
    <dxf>
      <font>
        <b/>
        <color rgb="FFC00000"/>
      </font>
      <fill>
        <patternFill patternType="solid">
          <bgColor rgb="FFFCE4D6"/>
        </patternFill>
      </fill>
    </dxf>
    <dxf>
      <font>
        <b/>
        <color rgb="FFC00000"/>
      </font>
      <fill>
        <patternFill patternType="solid">
          <bgColor rgb="FFFFF2CC"/>
        </patternFill>
      </fill>
    </dxf>
    <dxf>
      <font>
        <b/>
        <color rgb="FFC00000"/>
      </font>
      <fill>
        <patternFill patternType="solid">
          <bgColor rgb="FFFFF2CC"/>
        </patternFill>
      </fill>
    </dxf>
    <dxf>
      <font>
        <b/>
        <color rgb="FFC00000"/>
      </font>
      <fill>
        <patternFill patternType="solid">
          <bgColor rgb="FFFCE4D6"/>
        </patternFill>
      </fill>
    </dxf>
    <dxf>
      <font>
        <b/>
        <color rgb="FFC00000"/>
      </font>
      <fill>
        <patternFill patternType="solid">
          <bgColor rgb="FFFCE4D6"/>
        </patternFill>
      </fill>
    </dxf>
    <dxf>
      <font>
        <b/>
        <color rgb="FFC00000"/>
      </font>
      <fill>
        <patternFill patternType="solid">
          <bgColor rgb="FFFCE4D6"/>
        </patternFill>
      </fill>
    </dxf>
    <dxf>
      <font>
        <b/>
        <color rgb="FFC00000"/>
      </font>
      <fill>
        <patternFill patternType="solid">
          <bgColor rgb="FFFCE4D6"/>
        </patternFill>
      </fill>
    </dxf>
    <dxf>
      <font>
        <color rgb="FF9C6500"/>
      </font>
      <fill>
        <patternFill patternType="solid">
          <bgColor rgb="FFFFF2CC"/>
        </patternFill>
      </fill>
    </dxf>
    <dxf>
      <font>
        <b/>
        <color rgb="FFC00000"/>
      </font>
      <fill>
        <patternFill patternType="solid">
          <bgColor rgb="FFFCE4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Evolução do saldo projetado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Saldo projetado</c:v>
          </c:tx>
          <c:marker>
            <c:symbol val="none"/>
          </c:marker>
          <c:cat>
            <c:strRef>
              <c:f>DASHBOARD!$N$5:$N$124</c:f>
              <c:strCache>
                <c:ptCount val="120"/>
                <c:pt idx="0">
                  <c:v>01/08</c:v>
                </c:pt>
                <c:pt idx="1">
                  <c:v>02/08</c:v>
                </c:pt>
                <c:pt idx="2">
                  <c:v>03/08</c:v>
                </c:pt>
                <c:pt idx="3">
                  <c:v>04/08</c:v>
                </c:pt>
                <c:pt idx="4">
                  <c:v>05/08</c:v>
                </c:pt>
                <c:pt idx="5">
                  <c:v>06/08</c:v>
                </c:pt>
                <c:pt idx="6">
                  <c:v>07/08</c:v>
                </c:pt>
                <c:pt idx="7">
                  <c:v>08/08</c:v>
                </c:pt>
                <c:pt idx="8">
                  <c:v>09/08</c:v>
                </c:pt>
                <c:pt idx="9">
                  <c:v>10/08</c:v>
                </c:pt>
                <c:pt idx="10">
                  <c:v>11/08</c:v>
                </c:pt>
                <c:pt idx="11">
                  <c:v>12/08</c:v>
                </c:pt>
                <c:pt idx="12">
                  <c:v>13/08</c:v>
                </c:pt>
                <c:pt idx="13">
                  <c:v>14/08</c:v>
                </c:pt>
                <c:pt idx="14">
                  <c:v>15/08</c:v>
                </c:pt>
                <c:pt idx="15">
                  <c:v>16/08</c:v>
                </c:pt>
                <c:pt idx="16">
                  <c:v>17/08</c:v>
                </c:pt>
                <c:pt idx="17">
                  <c:v>18/08</c:v>
                </c:pt>
                <c:pt idx="18">
                  <c:v>19/08</c:v>
                </c:pt>
                <c:pt idx="19">
                  <c:v>20/08</c:v>
                </c:pt>
                <c:pt idx="20">
                  <c:v>21/08</c:v>
                </c:pt>
                <c:pt idx="21">
                  <c:v>22/08</c:v>
                </c:pt>
                <c:pt idx="22">
                  <c:v>23/08</c:v>
                </c:pt>
                <c:pt idx="23">
                  <c:v>24/08</c:v>
                </c:pt>
                <c:pt idx="24">
                  <c:v>25/08</c:v>
                </c:pt>
                <c:pt idx="25">
                  <c:v>26/08</c:v>
                </c:pt>
                <c:pt idx="26">
                  <c:v>27/08</c:v>
                </c:pt>
                <c:pt idx="27">
                  <c:v>28/08</c:v>
                </c:pt>
                <c:pt idx="28">
                  <c:v>29/08</c:v>
                </c:pt>
                <c:pt idx="29">
                  <c:v>30/08</c:v>
                </c:pt>
                <c:pt idx="30">
                  <c:v>31/08</c:v>
                </c:pt>
                <c:pt idx="31">
                  <c:v>01/09</c:v>
                </c:pt>
                <c:pt idx="32">
                  <c:v>02/09</c:v>
                </c:pt>
                <c:pt idx="33">
                  <c:v>03/09</c:v>
                </c:pt>
                <c:pt idx="34">
                  <c:v>04/09</c:v>
                </c:pt>
                <c:pt idx="35">
                  <c:v>05/09</c:v>
                </c:pt>
                <c:pt idx="36">
                  <c:v>06/09</c:v>
                </c:pt>
                <c:pt idx="37">
                  <c:v>07/09</c:v>
                </c:pt>
                <c:pt idx="38">
                  <c:v>08/09</c:v>
                </c:pt>
                <c:pt idx="39">
                  <c:v>09/09</c:v>
                </c:pt>
                <c:pt idx="40">
                  <c:v>10/09</c:v>
                </c:pt>
                <c:pt idx="41">
                  <c:v>11/09</c:v>
                </c:pt>
                <c:pt idx="42">
                  <c:v>12/09</c:v>
                </c:pt>
                <c:pt idx="43">
                  <c:v>13/09</c:v>
                </c:pt>
                <c:pt idx="44">
                  <c:v>14/09</c:v>
                </c:pt>
                <c:pt idx="45">
                  <c:v>15/09</c:v>
                </c:pt>
                <c:pt idx="46">
                  <c:v>16/09</c:v>
                </c:pt>
                <c:pt idx="47">
                  <c:v>17/09</c:v>
                </c:pt>
                <c:pt idx="48">
                  <c:v>18/09</c:v>
                </c:pt>
                <c:pt idx="49">
                  <c:v>19/09</c:v>
                </c:pt>
                <c:pt idx="50">
                  <c:v>20/09</c:v>
                </c:pt>
                <c:pt idx="51">
                  <c:v>21/09</c:v>
                </c:pt>
                <c:pt idx="52">
                  <c:v>22/09</c:v>
                </c:pt>
                <c:pt idx="53">
                  <c:v>23/09</c:v>
                </c:pt>
                <c:pt idx="54">
                  <c:v>24/09</c:v>
                </c:pt>
                <c:pt idx="55">
                  <c:v>25/09</c:v>
                </c:pt>
                <c:pt idx="56">
                  <c:v>26/09</c:v>
                </c:pt>
                <c:pt idx="57">
                  <c:v>27/09</c:v>
                </c:pt>
                <c:pt idx="58">
                  <c:v>28/09</c:v>
                </c:pt>
                <c:pt idx="59">
                  <c:v>29/09</c:v>
                </c:pt>
                <c:pt idx="60">
                  <c:v>30/09</c:v>
                </c:pt>
                <c:pt idx="61">
                  <c:v>01/10</c:v>
                </c:pt>
                <c:pt idx="62">
                  <c:v>02/10</c:v>
                </c:pt>
                <c:pt idx="63">
                  <c:v>03/10</c:v>
                </c:pt>
                <c:pt idx="64">
                  <c:v>04/10</c:v>
                </c:pt>
                <c:pt idx="65">
                  <c:v>05/10</c:v>
                </c:pt>
                <c:pt idx="66">
                  <c:v>06/10</c:v>
                </c:pt>
                <c:pt idx="67">
                  <c:v>07/10</c:v>
                </c:pt>
                <c:pt idx="68">
                  <c:v>08/10</c:v>
                </c:pt>
                <c:pt idx="69">
                  <c:v>09/10</c:v>
                </c:pt>
                <c:pt idx="70">
                  <c:v>10/10</c:v>
                </c:pt>
                <c:pt idx="71">
                  <c:v>11/10</c:v>
                </c:pt>
                <c:pt idx="72">
                  <c:v>12/10</c:v>
                </c:pt>
                <c:pt idx="73">
                  <c:v>13/10</c:v>
                </c:pt>
                <c:pt idx="74">
                  <c:v>14/10</c:v>
                </c:pt>
                <c:pt idx="75">
                  <c:v>15/10</c:v>
                </c:pt>
                <c:pt idx="76">
                  <c:v>16/10</c:v>
                </c:pt>
                <c:pt idx="77">
                  <c:v>17/10</c:v>
                </c:pt>
                <c:pt idx="78">
                  <c:v>18/10</c:v>
                </c:pt>
                <c:pt idx="79">
                  <c:v>19/10</c:v>
                </c:pt>
                <c:pt idx="80">
                  <c:v>20/10</c:v>
                </c:pt>
                <c:pt idx="81">
                  <c:v>21/10</c:v>
                </c:pt>
                <c:pt idx="82">
                  <c:v>22/10</c:v>
                </c:pt>
                <c:pt idx="83">
                  <c:v>23/10</c:v>
                </c:pt>
                <c:pt idx="84">
                  <c:v>24/10</c:v>
                </c:pt>
                <c:pt idx="85">
                  <c:v>25/10</c:v>
                </c:pt>
                <c:pt idx="86">
                  <c:v>26/10</c:v>
                </c:pt>
                <c:pt idx="87">
                  <c:v>27/10</c:v>
                </c:pt>
                <c:pt idx="88">
                  <c:v>28/10</c:v>
                </c:pt>
                <c:pt idx="89">
                  <c:v>29/10</c:v>
                </c:pt>
                <c:pt idx="90">
                  <c:v>30/10</c:v>
                </c:pt>
                <c:pt idx="91">
                  <c:v>31/10</c:v>
                </c:pt>
                <c:pt idx="92">
                  <c:v>01/11</c:v>
                </c:pt>
                <c:pt idx="93">
                  <c:v>02/11</c:v>
                </c:pt>
                <c:pt idx="94">
                  <c:v>03/11</c:v>
                </c:pt>
                <c:pt idx="95">
                  <c:v>04/11</c:v>
                </c:pt>
                <c:pt idx="96">
                  <c:v>05/11</c:v>
                </c:pt>
                <c:pt idx="97">
                  <c:v>06/11</c:v>
                </c:pt>
                <c:pt idx="98">
                  <c:v>07/11</c:v>
                </c:pt>
                <c:pt idx="99">
                  <c:v>08/11</c:v>
                </c:pt>
                <c:pt idx="100">
                  <c:v>09/11</c:v>
                </c:pt>
                <c:pt idx="101">
                  <c:v>10/11</c:v>
                </c:pt>
                <c:pt idx="102">
                  <c:v>11/11</c:v>
                </c:pt>
                <c:pt idx="103">
                  <c:v>12/11</c:v>
                </c:pt>
                <c:pt idx="104">
                  <c:v>13/11</c:v>
                </c:pt>
                <c:pt idx="105">
                  <c:v>14/11</c:v>
                </c:pt>
                <c:pt idx="106">
                  <c:v>15/11</c:v>
                </c:pt>
                <c:pt idx="107">
                  <c:v>16/11</c:v>
                </c:pt>
                <c:pt idx="108">
                  <c:v>17/11</c:v>
                </c:pt>
                <c:pt idx="109">
                  <c:v>18/11</c:v>
                </c:pt>
                <c:pt idx="110">
                  <c:v>19/11</c:v>
                </c:pt>
                <c:pt idx="111">
                  <c:v>20/11</c:v>
                </c:pt>
                <c:pt idx="112">
                  <c:v>21/11</c:v>
                </c:pt>
                <c:pt idx="113">
                  <c:v>22/11</c:v>
                </c:pt>
                <c:pt idx="114">
                  <c:v>23/11</c:v>
                </c:pt>
                <c:pt idx="115">
                  <c:v>24/11</c:v>
                </c:pt>
                <c:pt idx="116">
                  <c:v>25/11</c:v>
                </c:pt>
                <c:pt idx="117">
                  <c:v>26/11</c:v>
                </c:pt>
                <c:pt idx="118">
                  <c:v>27/11</c:v>
                </c:pt>
                <c:pt idx="119">
                  <c:v>28/11</c:v>
                </c:pt>
              </c:strCache>
            </c:strRef>
          </c:cat>
          <c:val>
            <c:numRef>
              <c:f>DASHBOARD!$O$5:$O$124</c:f>
              <c:numCache>
                <c:formatCode>\R\$\ #,##0.00;[Red]\(\R\$\ #,##0.00\);\-</c:formatCode>
                <c:ptCount val="120"/>
                <c:pt idx="0">
                  <c:v>23500</c:v>
                </c:pt>
                <c:pt idx="1">
                  <c:v>23500</c:v>
                </c:pt>
                <c:pt idx="2">
                  <c:v>21300</c:v>
                </c:pt>
                <c:pt idx="3">
                  <c:v>21300</c:v>
                </c:pt>
                <c:pt idx="4">
                  <c:v>23100</c:v>
                </c:pt>
                <c:pt idx="5">
                  <c:v>23100</c:v>
                </c:pt>
                <c:pt idx="6">
                  <c:v>23100</c:v>
                </c:pt>
                <c:pt idx="7">
                  <c:v>21850</c:v>
                </c:pt>
                <c:pt idx="8">
                  <c:v>21850</c:v>
                </c:pt>
                <c:pt idx="9">
                  <c:v>21850</c:v>
                </c:pt>
                <c:pt idx="10">
                  <c:v>21850</c:v>
                </c:pt>
                <c:pt idx="11">
                  <c:v>28350</c:v>
                </c:pt>
                <c:pt idx="12">
                  <c:v>28350</c:v>
                </c:pt>
                <c:pt idx="13">
                  <c:v>28350</c:v>
                </c:pt>
                <c:pt idx="14">
                  <c:v>20550</c:v>
                </c:pt>
                <c:pt idx="15">
                  <c:v>20550</c:v>
                </c:pt>
                <c:pt idx="16">
                  <c:v>20550</c:v>
                </c:pt>
                <c:pt idx="17">
                  <c:v>17450</c:v>
                </c:pt>
                <c:pt idx="18">
                  <c:v>17450</c:v>
                </c:pt>
                <c:pt idx="19">
                  <c:v>16800</c:v>
                </c:pt>
                <c:pt idx="20">
                  <c:v>16800</c:v>
                </c:pt>
                <c:pt idx="21">
                  <c:v>16800</c:v>
                </c:pt>
                <c:pt idx="22">
                  <c:v>16800</c:v>
                </c:pt>
                <c:pt idx="23">
                  <c:v>16800</c:v>
                </c:pt>
                <c:pt idx="24">
                  <c:v>20000</c:v>
                </c:pt>
                <c:pt idx="25">
                  <c:v>20000</c:v>
                </c:pt>
                <c:pt idx="26">
                  <c:v>20000</c:v>
                </c:pt>
                <c:pt idx="27">
                  <c:v>20000</c:v>
                </c:pt>
                <c:pt idx="28">
                  <c:v>20000</c:v>
                </c:pt>
                <c:pt idx="29">
                  <c:v>20000</c:v>
                </c:pt>
                <c:pt idx="30">
                  <c:v>20000</c:v>
                </c:pt>
                <c:pt idx="31">
                  <c:v>17800</c:v>
                </c:pt>
                <c:pt idx="32">
                  <c:v>17800</c:v>
                </c:pt>
                <c:pt idx="33">
                  <c:v>17800</c:v>
                </c:pt>
                <c:pt idx="34">
                  <c:v>17800</c:v>
                </c:pt>
                <c:pt idx="35">
                  <c:v>17800</c:v>
                </c:pt>
                <c:pt idx="36">
                  <c:v>17800</c:v>
                </c:pt>
                <c:pt idx="37">
                  <c:v>17800</c:v>
                </c:pt>
                <c:pt idx="38">
                  <c:v>17800</c:v>
                </c:pt>
                <c:pt idx="39">
                  <c:v>17800</c:v>
                </c:pt>
                <c:pt idx="40">
                  <c:v>17800</c:v>
                </c:pt>
                <c:pt idx="41">
                  <c:v>17800</c:v>
                </c:pt>
                <c:pt idx="42">
                  <c:v>17800</c:v>
                </c:pt>
                <c:pt idx="43">
                  <c:v>17800</c:v>
                </c:pt>
                <c:pt idx="44">
                  <c:v>17800</c:v>
                </c:pt>
                <c:pt idx="45">
                  <c:v>17800</c:v>
                </c:pt>
                <c:pt idx="46">
                  <c:v>17800</c:v>
                </c:pt>
                <c:pt idx="47">
                  <c:v>17800</c:v>
                </c:pt>
                <c:pt idx="48">
                  <c:v>17800</c:v>
                </c:pt>
                <c:pt idx="49">
                  <c:v>17800</c:v>
                </c:pt>
                <c:pt idx="50">
                  <c:v>17800</c:v>
                </c:pt>
                <c:pt idx="51">
                  <c:v>17800</c:v>
                </c:pt>
                <c:pt idx="52">
                  <c:v>17800</c:v>
                </c:pt>
                <c:pt idx="53">
                  <c:v>17800</c:v>
                </c:pt>
                <c:pt idx="54">
                  <c:v>17800</c:v>
                </c:pt>
                <c:pt idx="55">
                  <c:v>17800</c:v>
                </c:pt>
                <c:pt idx="56">
                  <c:v>17800</c:v>
                </c:pt>
                <c:pt idx="57">
                  <c:v>17800</c:v>
                </c:pt>
                <c:pt idx="58">
                  <c:v>17800</c:v>
                </c:pt>
                <c:pt idx="59">
                  <c:v>17800</c:v>
                </c:pt>
                <c:pt idx="60">
                  <c:v>17800</c:v>
                </c:pt>
                <c:pt idx="61">
                  <c:v>17800</c:v>
                </c:pt>
                <c:pt idx="62">
                  <c:v>17800</c:v>
                </c:pt>
                <c:pt idx="63">
                  <c:v>17800</c:v>
                </c:pt>
                <c:pt idx="64">
                  <c:v>17800</c:v>
                </c:pt>
                <c:pt idx="65">
                  <c:v>17800</c:v>
                </c:pt>
                <c:pt idx="66">
                  <c:v>17800</c:v>
                </c:pt>
                <c:pt idx="67">
                  <c:v>17800</c:v>
                </c:pt>
                <c:pt idx="68">
                  <c:v>17800</c:v>
                </c:pt>
                <c:pt idx="69">
                  <c:v>17800</c:v>
                </c:pt>
                <c:pt idx="70">
                  <c:v>17800</c:v>
                </c:pt>
                <c:pt idx="71">
                  <c:v>17800</c:v>
                </c:pt>
                <c:pt idx="72">
                  <c:v>17800</c:v>
                </c:pt>
                <c:pt idx="73">
                  <c:v>17800</c:v>
                </c:pt>
                <c:pt idx="74">
                  <c:v>17800</c:v>
                </c:pt>
                <c:pt idx="75">
                  <c:v>17800</c:v>
                </c:pt>
                <c:pt idx="76">
                  <c:v>17800</c:v>
                </c:pt>
                <c:pt idx="77">
                  <c:v>17800</c:v>
                </c:pt>
                <c:pt idx="78">
                  <c:v>17800</c:v>
                </c:pt>
                <c:pt idx="79">
                  <c:v>17800</c:v>
                </c:pt>
                <c:pt idx="80">
                  <c:v>17800</c:v>
                </c:pt>
                <c:pt idx="81">
                  <c:v>17800</c:v>
                </c:pt>
                <c:pt idx="82">
                  <c:v>17800</c:v>
                </c:pt>
                <c:pt idx="83">
                  <c:v>17800</c:v>
                </c:pt>
                <c:pt idx="84">
                  <c:v>17800</c:v>
                </c:pt>
                <c:pt idx="85">
                  <c:v>17800</c:v>
                </c:pt>
                <c:pt idx="86">
                  <c:v>17800</c:v>
                </c:pt>
                <c:pt idx="87">
                  <c:v>17800</c:v>
                </c:pt>
                <c:pt idx="88">
                  <c:v>17800</c:v>
                </c:pt>
                <c:pt idx="89">
                  <c:v>17800</c:v>
                </c:pt>
                <c:pt idx="90">
                  <c:v>17800</c:v>
                </c:pt>
                <c:pt idx="91">
                  <c:v>17800</c:v>
                </c:pt>
                <c:pt idx="92">
                  <c:v>17800</c:v>
                </c:pt>
                <c:pt idx="93">
                  <c:v>17800</c:v>
                </c:pt>
                <c:pt idx="94">
                  <c:v>17800</c:v>
                </c:pt>
                <c:pt idx="95">
                  <c:v>17800</c:v>
                </c:pt>
                <c:pt idx="96">
                  <c:v>17800</c:v>
                </c:pt>
                <c:pt idx="97">
                  <c:v>17800</c:v>
                </c:pt>
                <c:pt idx="98">
                  <c:v>17800</c:v>
                </c:pt>
                <c:pt idx="99">
                  <c:v>17800</c:v>
                </c:pt>
                <c:pt idx="100">
                  <c:v>17800</c:v>
                </c:pt>
                <c:pt idx="101">
                  <c:v>17800</c:v>
                </c:pt>
                <c:pt idx="102">
                  <c:v>17800</c:v>
                </c:pt>
                <c:pt idx="103">
                  <c:v>17800</c:v>
                </c:pt>
                <c:pt idx="104">
                  <c:v>17800</c:v>
                </c:pt>
                <c:pt idx="105">
                  <c:v>17800</c:v>
                </c:pt>
                <c:pt idx="106">
                  <c:v>17800</c:v>
                </c:pt>
                <c:pt idx="107">
                  <c:v>17800</c:v>
                </c:pt>
                <c:pt idx="108">
                  <c:v>17800</c:v>
                </c:pt>
                <c:pt idx="109">
                  <c:v>17800</c:v>
                </c:pt>
                <c:pt idx="110">
                  <c:v>17800</c:v>
                </c:pt>
                <c:pt idx="111">
                  <c:v>17800</c:v>
                </c:pt>
                <c:pt idx="112">
                  <c:v>17800</c:v>
                </c:pt>
                <c:pt idx="113">
                  <c:v>17800</c:v>
                </c:pt>
                <c:pt idx="114">
                  <c:v>17800</c:v>
                </c:pt>
                <c:pt idx="115">
                  <c:v>17800</c:v>
                </c:pt>
                <c:pt idx="116">
                  <c:v>17800</c:v>
                </c:pt>
                <c:pt idx="117">
                  <c:v>17800</c:v>
                </c:pt>
                <c:pt idx="118">
                  <c:v>17800</c:v>
                </c:pt>
                <c:pt idx="119">
                  <c:v>17800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9979432"/>
        <c:axId val="469977864"/>
      </c:lineChart>
      <c:catAx>
        <c:axId val="46997943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69977864"/>
        <c:crosses val="autoZero"/>
        <c:auto val="1"/>
        <c:lblAlgn val="ctr"/>
        <c:lblOffset val="100"/>
        <c:tickLblSkip val="7"/>
        <c:noMultiLvlLbl val="0"/>
      </c:catAx>
      <c:valAx>
        <c:axId val="469977864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;[Red]\(\R\$\ #,##0.00\);\-" sourceLinked="1"/>
        <c:majorTickMark val="none"/>
        <c:minorTickMark val="none"/>
        <c:tickLblPos val="nextTo"/>
        <c:crossAx val="46997943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19</xdr:row>
      <xdr:rowOff>0</xdr:rowOff>
    </xdr:from>
    <xdr:to>
      <xdr:col>12</xdr:col>
      <xdr:colOff>0</xdr:colOff>
      <xdr:row>36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ancamentos" displayName="tbLancamentos" ref="A5:O505" totalsRowShown="0">
  <tableColumns count="15">
    <tableColumn id="1" name="ID"/>
    <tableColumn id="2" name="Data"/>
    <tableColumn id="3" name="Descrição"/>
    <tableColumn id="4" name="Categoria"/>
    <tableColumn id="5" name="Entrada (R$)"/>
    <tableColumn id="6" name="Saída (R$)"/>
    <tableColumn id="7" name="Status"/>
    <tableColumn id="8" name="Forma de pagamento"/>
    <tableColumn id="9" name="Conta bancária / caixa"/>
    <tableColumn id="10" name="Observação"/>
    <tableColumn id="11" name="Movimento líquido (R$)"/>
    <tableColumn id="12" name="Saldo realizado no dia (R$)"/>
    <tableColumn id="13" name="Saldo projetado no dia (R$)"/>
    <tableColumn id="14" name="Mês"/>
    <tableColumn id="15" name="Validaçã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"/>
  <sheetViews>
    <sheetView showGridLines="0" tabSelected="1" workbookViewId="0">
      <selection activeCell="C15" sqref="C15"/>
    </sheetView>
  </sheetViews>
  <sheetFormatPr defaultRowHeight="14.25"/>
  <cols>
    <col min="1" max="1" width="22" customWidth="1"/>
    <col min="2" max="3" width="18" customWidth="1"/>
    <col min="4" max="4" width="22" customWidth="1"/>
    <col min="5" max="5" width="18" customWidth="1"/>
    <col min="6" max="6" width="28" customWidth="1"/>
    <col min="7" max="7" width="20" customWidth="1"/>
    <col min="8" max="8" width="18" customWidth="1"/>
    <col min="9" max="9" width="15" customWidth="1"/>
    <col min="10" max="10" width="20" customWidth="1"/>
    <col min="11" max="12" width="18" customWidth="1"/>
    <col min="14" max="14" width="13" customWidth="1"/>
    <col min="15" max="16" width="18" customWidth="1"/>
  </cols>
  <sheetData>
    <row r="1" spans="1:16" ht="26.1" customHeight="1">
      <c r="A1" s="23" t="s">
        <v>136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6" ht="26.1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6">
      <c r="A3" s="25" t="s">
        <v>137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6" ht="15">
      <c r="N4" s="1" t="s">
        <v>52</v>
      </c>
      <c r="O4" s="1" t="s">
        <v>8</v>
      </c>
      <c r="P4" s="1" t="s">
        <v>8</v>
      </c>
    </row>
    <row r="5" spans="1:16" ht="30">
      <c r="A5" s="19" t="s">
        <v>98</v>
      </c>
      <c r="B5" s="20">
        <f>CONFIG!$B$7</f>
        <v>19000</v>
      </c>
      <c r="D5" s="19" t="s">
        <v>6</v>
      </c>
      <c r="E5" s="20">
        <f ca="1">CONFIG!$B$7+SUMIFS(LANCAMENTOS!$E$6:$E$505,LANCAMENTOS!$B$6:$B$505,"&gt;="&amp;CONFIG!$B$5,LANCAMENTOS!$B$6:$B$505,"&lt;="&amp;TODAY(),LANCAMENTOS!$G$6:$G$505,"Realizado")-SUMIFS(LANCAMENTOS!$F$6:$F$505,LANCAMENTOS!$B$6:$B$505,"&gt;="&amp;CONFIG!$B$5,LANCAMENTOS!$B$6:$B$505,"&lt;="&amp;TODAY(),LANCAMENTOS!$G$6:$G$505,"Realizado")</f>
        <v>21850</v>
      </c>
      <c r="G5" s="19" t="s">
        <v>138</v>
      </c>
      <c r="H5" s="20">
        <f ca="1">CONFIG!$B$7+SUMIFS(LANCAMENTOS!$E$6:$E$505,LANCAMENTOS!$B$6:$B$505,"&gt;="&amp;CONFIG!$B$5,LANCAMENTOS!$B$6:$B$505,"&lt;="&amp;TODAY()+CONFIG!$B$6)-SUMIFS(LANCAMENTOS!$F$6:$F$505,LANCAMENTOS!$B$6:$B$505,"&gt;="&amp;CONFIG!$B$5,LANCAMENTOS!$B$6:$B$505,"&lt;="&amp;TODAY()+CONFIG!$B$6)</f>
        <v>17800</v>
      </c>
      <c r="J5" s="19" t="s">
        <v>139</v>
      </c>
      <c r="K5" s="20">
        <f ca="1">MIN(FLUXO_DIARIO!$I$5:$I$370)</f>
        <v>16800</v>
      </c>
      <c r="N5" s="17" t="str">
        <f>TEXT(FLUXO_DIARIO!A5,"dd/mm")</f>
        <v>01/08</v>
      </c>
      <c r="O5" s="15">
        <f>FLUXO_DIARIO!G5</f>
        <v>23500</v>
      </c>
      <c r="P5" s="15">
        <f>FLUXO_DIARIO!G5</f>
        <v>23500</v>
      </c>
    </row>
    <row r="6" spans="1:16">
      <c r="N6" s="17" t="str">
        <f>TEXT(FLUXO_DIARIO!A6,"dd/mm")</f>
        <v>02/08</v>
      </c>
      <c r="O6" s="15">
        <f>FLUXO_DIARIO!G6</f>
        <v>23500</v>
      </c>
      <c r="P6" s="15">
        <f>FLUXO_DIARIO!G6</f>
        <v>23500</v>
      </c>
    </row>
    <row r="7" spans="1:16">
      <c r="N7" s="17" t="str">
        <f>TEXT(FLUXO_DIARIO!A7,"dd/mm")</f>
        <v>03/08</v>
      </c>
      <c r="O7" s="15">
        <f>FLUXO_DIARIO!G7</f>
        <v>21300</v>
      </c>
      <c r="P7" s="15">
        <f>FLUXO_DIARIO!G7</f>
        <v>21300</v>
      </c>
    </row>
    <row r="8" spans="1:16" ht="30">
      <c r="A8" s="19" t="s">
        <v>140</v>
      </c>
      <c r="B8" s="20">
        <f ca="1">SUMIFS(LANCAMENTOS!$E$6:$E$505,LANCAMENTOS!$B$6:$B$505,"&gt;="&amp;CONFIG!$B$5,LANCAMENTOS!$B$6:$B$505,"&lt;="&amp;TODAY(),LANCAMENTOS!$G$6:$G$505,"Realizado")</f>
        <v>6300</v>
      </c>
      <c r="D8" s="19" t="s">
        <v>141</v>
      </c>
      <c r="E8" s="20">
        <f ca="1">SUMIFS(LANCAMENTOS!$F$6:$F$505,LANCAMENTOS!$B$6:$B$505,"&gt;="&amp;CONFIG!$B$5,LANCAMENTOS!$B$6:$B$505,"&lt;="&amp;TODAY(),LANCAMENTOS!$G$6:$G$505,"Realizado")</f>
        <v>3450</v>
      </c>
      <c r="G8" s="19" t="s">
        <v>142</v>
      </c>
      <c r="H8" s="21" t="str">
        <f ca="1">IF(COUNTIF(FLUXO_DIARIO!$J$5:$J$370,"FALTA DE CAIXA")=0,"Sem ruptura",INDEX(FLUXO_DIARIO!$A$5:$A$370,MATCH("FALTA DE CAIXA",FLUXO_DIARIO!$J$5:$J$370,0)))</f>
        <v>Sem ruptura</v>
      </c>
      <c r="J8" s="18" t="s">
        <v>143</v>
      </c>
      <c r="K8" s="22">
        <f>CONFIG!$B$6</f>
        <v>90</v>
      </c>
      <c r="N8" s="17" t="str">
        <f>TEXT(FLUXO_DIARIO!A8,"dd/mm")</f>
        <v>04/08</v>
      </c>
      <c r="O8" s="15">
        <f>FLUXO_DIARIO!G8</f>
        <v>21300</v>
      </c>
      <c r="P8" s="15">
        <f>FLUXO_DIARIO!G8</f>
        <v>21300</v>
      </c>
    </row>
    <row r="9" spans="1:16">
      <c r="N9" s="17" t="str">
        <f>TEXT(FLUXO_DIARIO!A9,"dd/mm")</f>
        <v>05/08</v>
      </c>
      <c r="O9" s="15">
        <f>FLUXO_DIARIO!G9</f>
        <v>23100</v>
      </c>
      <c r="P9" s="15">
        <f>FLUXO_DIARIO!G9</f>
        <v>23100</v>
      </c>
    </row>
    <row r="10" spans="1:16">
      <c r="N10" s="17" t="str">
        <f>TEXT(FLUXO_DIARIO!A10,"dd/mm")</f>
        <v>06/08</v>
      </c>
      <c r="O10" s="15">
        <f>FLUXO_DIARIO!G10</f>
        <v>23100</v>
      </c>
      <c r="P10" s="15">
        <f>FLUXO_DIARIO!G10</f>
        <v>23100</v>
      </c>
    </row>
    <row r="11" spans="1:16">
      <c r="N11" s="17" t="str">
        <f>TEXT(FLUXO_DIARIO!A11,"dd/mm")</f>
        <v>07/08</v>
      </c>
      <c r="O11" s="15">
        <f>FLUXO_DIARIO!G11</f>
        <v>23100</v>
      </c>
      <c r="P11" s="15">
        <f>FLUXO_DIARIO!G11</f>
        <v>23100</v>
      </c>
    </row>
    <row r="12" spans="1:16" ht="15">
      <c r="A12" s="24" t="s">
        <v>144</v>
      </c>
      <c r="B12" s="24"/>
      <c r="C12" s="24"/>
      <c r="D12" s="24"/>
      <c r="F12" s="24" t="s">
        <v>145</v>
      </c>
      <c r="G12" s="24"/>
      <c r="H12" s="24"/>
      <c r="I12" s="24"/>
      <c r="J12" s="24"/>
      <c r="K12" s="24"/>
      <c r="L12" s="24"/>
      <c r="N12" s="17" t="str">
        <f>TEXT(FLUXO_DIARIO!A12,"dd/mm")</f>
        <v>08/08</v>
      </c>
      <c r="O12" s="15">
        <f>FLUXO_DIARIO!G12</f>
        <v>21850</v>
      </c>
      <c r="P12" s="15">
        <f>FLUXO_DIARIO!G12</f>
        <v>21850</v>
      </c>
    </row>
    <row r="13" spans="1:16" ht="15">
      <c r="A13" s="1" t="s">
        <v>146</v>
      </c>
      <c r="B13" s="1" t="s">
        <v>101</v>
      </c>
      <c r="C13" s="1" t="s">
        <v>147</v>
      </c>
      <c r="D13" s="1" t="s">
        <v>132</v>
      </c>
      <c r="F13" s="1" t="s">
        <v>148</v>
      </c>
      <c r="G13" s="1" t="s">
        <v>93</v>
      </c>
      <c r="N13" s="17" t="str">
        <f>TEXT(FLUXO_DIARIO!A13,"dd/mm")</f>
        <v>09/08</v>
      </c>
      <c r="O13" s="15">
        <f>FLUXO_DIARIO!G13</f>
        <v>21850</v>
      </c>
      <c r="P13" s="15">
        <f>FLUXO_DIARIO!G13</f>
        <v>21850</v>
      </c>
    </row>
    <row r="14" spans="1:16">
      <c r="A14" s="14" t="str">
        <f>IF(CONFIG!A10="","",CONFIG!A10)</f>
        <v>Conta Corrente</v>
      </c>
      <c r="B14" s="15">
        <f>IF(A14="","",CONFIG!B10)</f>
        <v>12500</v>
      </c>
      <c r="C14" s="15">
        <f ca="1">IF(A14="","",B14+SUMIFS(LANCAMENTOS!$E$6:$E$505,LANCAMENTOS!$I$6:$I$505,A14,LANCAMENTOS!$B$6:$B$505,"&gt;="&amp;CONFIG!$B$5,LANCAMENTOS!$B$6:$B$505,"&lt;="&amp;TODAY(),LANCAMENTOS!$G$6:$G$505,"Realizado")-SUMIFS(LANCAMENTOS!$F$6:$F$505,LANCAMENTOS!$I$6:$I$505,A14,LANCAMENTOS!$B$6:$B$505,"&gt;="&amp;CONFIG!$B$5,LANCAMENTOS!$B$6:$B$505,"&lt;="&amp;TODAY(),LANCAMENTOS!$G$6:$G$505,"Realizado"))</f>
        <v>15350</v>
      </c>
      <c r="D14" s="15">
        <f ca="1">IF(A14="","",B14+SUMIFS(LANCAMENTOS!$E$6:$E$505,LANCAMENTOS!$I$6:$I$505,A14,LANCAMENTOS!$B$6:$B$505,"&gt;="&amp;CONFIG!$B$5,LANCAMENTOS!$B$6:$B$505,"&lt;="&amp;TODAY()+CONFIG!$B$6)-SUMIFS(LANCAMENTOS!$F$6:$F$505,LANCAMENTOS!$I$6:$I$505,A14,LANCAMENTOS!$B$6:$B$505,"&gt;="&amp;CONFIG!$B$5,LANCAMENTOS!$B$6:$B$505,"&lt;="&amp;TODAY()+CONFIG!$B$6))</f>
        <v>11300</v>
      </c>
      <c r="F14" t="s">
        <v>12</v>
      </c>
      <c r="G14" s="14">
        <f ca="1">COUNTIF(LANCAMENTOS!$O$6:$O$505,"ATENÇÃO: previsão vencida")</f>
        <v>0</v>
      </c>
      <c r="N14" s="17" t="str">
        <f>TEXT(FLUXO_DIARIO!A14,"dd/mm")</f>
        <v>10/08</v>
      </c>
      <c r="O14" s="15">
        <f>FLUXO_DIARIO!G14</f>
        <v>21850</v>
      </c>
      <c r="P14" s="15">
        <f>FLUXO_DIARIO!G14</f>
        <v>21850</v>
      </c>
    </row>
    <row r="15" spans="1:16">
      <c r="A15" s="14" t="str">
        <f>IF(CONFIG!A11="","",CONFIG!A11)</f>
        <v>Caixa</v>
      </c>
      <c r="B15" s="15">
        <f>IF(A15="","",CONFIG!B11)</f>
        <v>1500</v>
      </c>
      <c r="C15" s="15">
        <f ca="1">IF(A15="","",B15+SUMIFS(LANCAMENTOS!$E$6:$E$505,LANCAMENTOS!$I$6:$I$505,A15,LANCAMENTOS!$B$6:$B$505,"&gt;="&amp;CONFIG!$B$5,LANCAMENTOS!$B$6:$B$505,"&lt;="&amp;TODAY(),LANCAMENTOS!$G$6:$G$505,"Realizado")-SUMIFS(LANCAMENTOS!$F$6:$F$505,LANCAMENTOS!$I$6:$I$505,A15,LANCAMENTOS!$B$6:$B$505,"&gt;="&amp;CONFIG!$B$5,LANCAMENTOS!$B$6:$B$505,"&lt;="&amp;TODAY(),LANCAMENTOS!$G$6:$G$505,"Realizado"))</f>
        <v>1500</v>
      </c>
      <c r="D15" s="15">
        <f ca="1">IF(A15="","",B15+SUMIFS(LANCAMENTOS!$E$6:$E$505,LANCAMENTOS!$I$6:$I$505,A15,LANCAMENTOS!$B$6:$B$505,"&gt;="&amp;CONFIG!$B$5,LANCAMENTOS!$B$6:$B$505,"&lt;="&amp;TODAY()+CONFIG!$B$6)-SUMIFS(LANCAMENTOS!$F$6:$F$505,LANCAMENTOS!$I$6:$I$505,A15,LANCAMENTOS!$B$6:$B$505,"&gt;="&amp;CONFIG!$B$5,LANCAMENTOS!$B$6:$B$505,"&lt;="&amp;TODAY()+CONFIG!$B$6))</f>
        <v>1500</v>
      </c>
      <c r="F15" t="s">
        <v>149</v>
      </c>
      <c r="G15" s="14">
        <f ca="1">COUNTIF(LANCAMENTOS!$O$6:$O$505,"ERRO*")</f>
        <v>0</v>
      </c>
      <c r="N15" s="17" t="str">
        <f>TEXT(FLUXO_DIARIO!A15,"dd/mm")</f>
        <v>11/08</v>
      </c>
      <c r="O15" s="15">
        <f>FLUXO_DIARIO!G15</f>
        <v>21850</v>
      </c>
      <c r="P15" s="15">
        <f>FLUXO_DIARIO!G15</f>
        <v>21850</v>
      </c>
    </row>
    <row r="16" spans="1:16">
      <c r="A16" s="14" t="str">
        <f>IF(CONFIG!A12="","",CONFIG!A12)</f>
        <v>Reserva</v>
      </c>
      <c r="B16" s="15">
        <f>IF(A16="","",CONFIG!B12)</f>
        <v>5000</v>
      </c>
      <c r="C16" s="15">
        <f ca="1">IF(A16="","",B16+SUMIFS(LANCAMENTOS!$E$6:$E$505,LANCAMENTOS!$I$6:$I$505,A16,LANCAMENTOS!$B$6:$B$505,"&gt;="&amp;CONFIG!$B$5,LANCAMENTOS!$B$6:$B$505,"&lt;="&amp;TODAY(),LANCAMENTOS!$G$6:$G$505,"Realizado")-SUMIFS(LANCAMENTOS!$F$6:$F$505,LANCAMENTOS!$I$6:$I$505,A16,LANCAMENTOS!$B$6:$B$505,"&gt;="&amp;CONFIG!$B$5,LANCAMENTOS!$B$6:$B$505,"&lt;="&amp;TODAY(),LANCAMENTOS!$G$6:$G$505,"Realizado"))</f>
        <v>5000</v>
      </c>
      <c r="D16" s="15">
        <f ca="1">IF(A16="","",B16+SUMIFS(LANCAMENTOS!$E$6:$E$505,LANCAMENTOS!$I$6:$I$505,A16,LANCAMENTOS!$B$6:$B$505,"&gt;="&amp;CONFIG!$B$5,LANCAMENTOS!$B$6:$B$505,"&lt;="&amp;TODAY()+CONFIG!$B$6)-SUMIFS(LANCAMENTOS!$F$6:$F$505,LANCAMENTOS!$I$6:$I$505,A16,LANCAMENTOS!$B$6:$B$505,"&gt;="&amp;CONFIG!$B$5,LANCAMENTOS!$B$6:$B$505,"&lt;="&amp;TODAY()+CONFIG!$B$6))</f>
        <v>5000</v>
      </c>
      <c r="F16" t="s">
        <v>150</v>
      </c>
      <c r="G16" s="14">
        <f ca="1">COUNTIFS(LANCAMENTOS!$G$6:$G$505,"Previsto",LANCAMENTOS!$B$6:$B$505,"&gt;="&amp;TODAY(),LANCAMENTOS!$B$6:$B$505,"&lt;="&amp;TODAY()+CONFIG!$B$6)</f>
        <v>6</v>
      </c>
      <c r="N16" s="17" t="str">
        <f>TEXT(FLUXO_DIARIO!A16,"dd/mm")</f>
        <v>12/08</v>
      </c>
      <c r="O16" s="15">
        <f>FLUXO_DIARIO!G16</f>
        <v>28350</v>
      </c>
      <c r="P16" s="15">
        <f>FLUXO_DIARIO!G16</f>
        <v>28350</v>
      </c>
    </row>
    <row r="17" spans="1:16">
      <c r="A17" s="14" t="str">
        <f>IF(CONFIG!A13="","",CONFIG!A13)</f>
        <v/>
      </c>
      <c r="B17" s="15" t="str">
        <f>IF(A17="","",CONFIG!B13)</f>
        <v/>
      </c>
      <c r="C17" s="15" t="str">
        <f ca="1">IF(A17="","",B17+SUMIFS(LANCAMENTOS!$E$6:$E$505,LANCAMENTOS!$I$6:$I$505,A17,LANCAMENTOS!$B$6:$B$505,"&gt;="&amp;CONFIG!$B$5,LANCAMENTOS!$B$6:$B$505,"&lt;="&amp;TODAY(),LANCAMENTOS!$G$6:$G$505,"Realizado")-SUMIFS(LANCAMENTOS!$F$6:$F$505,LANCAMENTOS!$I$6:$I$505,A17,LANCAMENTOS!$B$6:$B$505,"&gt;="&amp;CONFIG!$B$5,LANCAMENTOS!$B$6:$B$505,"&lt;="&amp;TODAY(),LANCAMENTOS!$G$6:$G$505,"Realizado"))</f>
        <v/>
      </c>
      <c r="D17" s="15" t="str">
        <f ca="1">IF(A17="","",B17+SUMIFS(LANCAMENTOS!$E$6:$E$505,LANCAMENTOS!$I$6:$I$505,A17,LANCAMENTOS!$B$6:$B$505,"&gt;="&amp;CONFIG!$B$5,LANCAMENTOS!$B$6:$B$505,"&lt;="&amp;TODAY()+CONFIG!$B$6)-SUMIFS(LANCAMENTOS!$F$6:$F$505,LANCAMENTOS!$I$6:$I$505,A17,LANCAMENTOS!$B$6:$B$505,"&gt;="&amp;CONFIG!$B$5,LANCAMENTOS!$B$6:$B$505,"&lt;="&amp;TODAY()+CONFIG!$B$6))</f>
        <v/>
      </c>
      <c r="F17" t="s">
        <v>151</v>
      </c>
      <c r="G17" s="15">
        <f ca="1">SUMIFS(LANCAMENTOS!$F$6:$F$505,LANCAMENTOS!$G$6:$G$505,"Previsto",LANCAMENTOS!$B$6:$B$505,"&gt;="&amp;TODAY(),LANCAMENTOS!$B$6:$B$505,"&lt;="&amp;TODAY()+CONFIG!$B$6)</f>
        <v>13750</v>
      </c>
      <c r="N17" s="17" t="str">
        <f>TEXT(FLUXO_DIARIO!A17,"dd/mm")</f>
        <v>13/08</v>
      </c>
      <c r="O17" s="15">
        <f>FLUXO_DIARIO!G17</f>
        <v>28350</v>
      </c>
      <c r="P17" s="15">
        <f>FLUXO_DIARIO!G17</f>
        <v>28350</v>
      </c>
    </row>
    <row r="18" spans="1:16">
      <c r="A18" s="14" t="str">
        <f>IF(CONFIG!A14="","",CONFIG!A14)</f>
        <v/>
      </c>
      <c r="B18" s="15" t="str">
        <f>IF(A18="","",CONFIG!B14)</f>
        <v/>
      </c>
      <c r="C18" s="15" t="str">
        <f ca="1">IF(A18="","",B18+SUMIFS(LANCAMENTOS!$E$6:$E$505,LANCAMENTOS!$I$6:$I$505,A18,LANCAMENTOS!$B$6:$B$505,"&gt;="&amp;CONFIG!$B$5,LANCAMENTOS!$B$6:$B$505,"&lt;="&amp;TODAY(),LANCAMENTOS!$G$6:$G$505,"Realizado")-SUMIFS(LANCAMENTOS!$F$6:$F$505,LANCAMENTOS!$I$6:$I$505,A18,LANCAMENTOS!$B$6:$B$505,"&gt;="&amp;CONFIG!$B$5,LANCAMENTOS!$B$6:$B$505,"&lt;="&amp;TODAY(),LANCAMENTOS!$G$6:$G$505,"Realizado"))</f>
        <v/>
      </c>
      <c r="D18" s="15" t="str">
        <f ca="1">IF(A18="","",B18+SUMIFS(LANCAMENTOS!$E$6:$E$505,LANCAMENTOS!$I$6:$I$505,A18,LANCAMENTOS!$B$6:$B$505,"&gt;="&amp;CONFIG!$B$5,LANCAMENTOS!$B$6:$B$505,"&lt;="&amp;TODAY()+CONFIG!$B$6)-SUMIFS(LANCAMENTOS!$F$6:$F$505,LANCAMENTOS!$I$6:$I$505,A18,LANCAMENTOS!$B$6:$B$505,"&gt;="&amp;CONFIG!$B$5,LANCAMENTOS!$B$6:$B$505,"&lt;="&amp;TODAY()+CONFIG!$B$6))</f>
        <v/>
      </c>
      <c r="N18" s="17" t="str">
        <f>TEXT(FLUXO_DIARIO!A18,"dd/mm")</f>
        <v>14/08</v>
      </c>
      <c r="O18" s="15">
        <f>FLUXO_DIARIO!G18</f>
        <v>28350</v>
      </c>
      <c r="P18" s="15">
        <f>FLUXO_DIARIO!G18</f>
        <v>28350</v>
      </c>
    </row>
    <row r="19" spans="1:16">
      <c r="A19" s="14" t="str">
        <f>IF(CONFIG!A15="","",CONFIG!A15)</f>
        <v/>
      </c>
      <c r="B19" s="15" t="str">
        <f>IF(A19="","",CONFIG!B15)</f>
        <v/>
      </c>
      <c r="C19" s="15" t="str">
        <f ca="1">IF(A19="","",B19+SUMIFS(LANCAMENTOS!$E$6:$E$505,LANCAMENTOS!$I$6:$I$505,A19,LANCAMENTOS!$B$6:$B$505,"&gt;="&amp;CONFIG!$B$5,LANCAMENTOS!$B$6:$B$505,"&lt;="&amp;TODAY(),LANCAMENTOS!$G$6:$G$505,"Realizado")-SUMIFS(LANCAMENTOS!$F$6:$F$505,LANCAMENTOS!$I$6:$I$505,A19,LANCAMENTOS!$B$6:$B$505,"&gt;="&amp;CONFIG!$B$5,LANCAMENTOS!$B$6:$B$505,"&lt;="&amp;TODAY(),LANCAMENTOS!$G$6:$G$505,"Realizado"))</f>
        <v/>
      </c>
      <c r="D19" s="15" t="str">
        <f ca="1">IF(A19="","",B19+SUMIFS(LANCAMENTOS!$E$6:$E$505,LANCAMENTOS!$I$6:$I$505,A19,LANCAMENTOS!$B$6:$B$505,"&gt;="&amp;CONFIG!$B$5,LANCAMENTOS!$B$6:$B$505,"&lt;="&amp;TODAY()+CONFIG!$B$6)-SUMIFS(LANCAMENTOS!$F$6:$F$505,LANCAMENTOS!$I$6:$I$505,A19,LANCAMENTOS!$B$6:$B$505,"&gt;="&amp;CONFIG!$B$5,LANCAMENTOS!$B$6:$B$505,"&lt;="&amp;TODAY()+CONFIG!$B$6))</f>
        <v/>
      </c>
      <c r="N19" s="17" t="str">
        <f>TEXT(FLUXO_DIARIO!A19,"dd/mm")</f>
        <v>15/08</v>
      </c>
      <c r="O19" s="15">
        <f>FLUXO_DIARIO!G19</f>
        <v>20550</v>
      </c>
      <c r="P19" s="15">
        <f>FLUXO_DIARIO!G19</f>
        <v>20550</v>
      </c>
    </row>
    <row r="20" spans="1:16">
      <c r="A20" s="14" t="str">
        <f>IF(CONFIG!A16="","",CONFIG!A16)</f>
        <v/>
      </c>
      <c r="B20" s="15" t="str">
        <f>IF(A20="","",CONFIG!B16)</f>
        <v/>
      </c>
      <c r="C20" s="15" t="str">
        <f ca="1">IF(A20="","",B20+SUMIFS(LANCAMENTOS!$E$6:$E$505,LANCAMENTOS!$I$6:$I$505,A20,LANCAMENTOS!$B$6:$B$505,"&gt;="&amp;CONFIG!$B$5,LANCAMENTOS!$B$6:$B$505,"&lt;="&amp;TODAY(),LANCAMENTOS!$G$6:$G$505,"Realizado")-SUMIFS(LANCAMENTOS!$F$6:$F$505,LANCAMENTOS!$I$6:$I$505,A20,LANCAMENTOS!$B$6:$B$505,"&gt;="&amp;CONFIG!$B$5,LANCAMENTOS!$B$6:$B$505,"&lt;="&amp;TODAY(),LANCAMENTOS!$G$6:$G$505,"Realizado"))</f>
        <v/>
      </c>
      <c r="D20" s="15" t="str">
        <f ca="1">IF(A20="","",B20+SUMIFS(LANCAMENTOS!$E$6:$E$505,LANCAMENTOS!$I$6:$I$505,A20,LANCAMENTOS!$B$6:$B$505,"&gt;="&amp;CONFIG!$B$5,LANCAMENTOS!$B$6:$B$505,"&lt;="&amp;TODAY()+CONFIG!$B$6)-SUMIFS(LANCAMENTOS!$F$6:$F$505,LANCAMENTOS!$I$6:$I$505,A20,LANCAMENTOS!$B$6:$B$505,"&gt;="&amp;CONFIG!$B$5,LANCAMENTOS!$B$6:$B$505,"&lt;="&amp;TODAY()+CONFIG!$B$6))</f>
        <v/>
      </c>
      <c r="N20" s="17" t="str">
        <f>TEXT(FLUXO_DIARIO!A20,"dd/mm")</f>
        <v>16/08</v>
      </c>
      <c r="O20" s="15">
        <f>FLUXO_DIARIO!G20</f>
        <v>20550</v>
      </c>
      <c r="P20" s="15">
        <f>FLUXO_DIARIO!G20</f>
        <v>20550</v>
      </c>
    </row>
    <row r="21" spans="1:16">
      <c r="A21" s="14" t="str">
        <f>IF(CONFIG!A17="","",CONFIG!A17)</f>
        <v/>
      </c>
      <c r="B21" s="15" t="str">
        <f>IF(A21="","",CONFIG!B17)</f>
        <v/>
      </c>
      <c r="C21" s="15" t="str">
        <f ca="1">IF(A21="","",B21+SUMIFS(LANCAMENTOS!$E$6:$E$505,LANCAMENTOS!$I$6:$I$505,A21,LANCAMENTOS!$B$6:$B$505,"&gt;="&amp;CONFIG!$B$5,LANCAMENTOS!$B$6:$B$505,"&lt;="&amp;TODAY(),LANCAMENTOS!$G$6:$G$505,"Realizado")-SUMIFS(LANCAMENTOS!$F$6:$F$505,LANCAMENTOS!$I$6:$I$505,A21,LANCAMENTOS!$B$6:$B$505,"&gt;="&amp;CONFIG!$B$5,LANCAMENTOS!$B$6:$B$505,"&lt;="&amp;TODAY(),LANCAMENTOS!$G$6:$G$505,"Realizado"))</f>
        <v/>
      </c>
      <c r="D21" s="15" t="str">
        <f ca="1">IF(A21="","",B21+SUMIFS(LANCAMENTOS!$E$6:$E$505,LANCAMENTOS!$I$6:$I$505,A21,LANCAMENTOS!$B$6:$B$505,"&gt;="&amp;CONFIG!$B$5,LANCAMENTOS!$B$6:$B$505,"&lt;="&amp;TODAY()+CONFIG!$B$6)-SUMIFS(LANCAMENTOS!$F$6:$F$505,LANCAMENTOS!$I$6:$I$505,A21,LANCAMENTOS!$B$6:$B$505,"&gt;="&amp;CONFIG!$B$5,LANCAMENTOS!$B$6:$B$505,"&lt;="&amp;TODAY()+CONFIG!$B$6))</f>
        <v/>
      </c>
      <c r="N21" s="17" t="str">
        <f>TEXT(FLUXO_DIARIO!A21,"dd/mm")</f>
        <v>17/08</v>
      </c>
      <c r="O21" s="15">
        <f>FLUXO_DIARIO!G21</f>
        <v>20550</v>
      </c>
      <c r="P21" s="15">
        <f>FLUXO_DIARIO!G21</f>
        <v>20550</v>
      </c>
    </row>
    <row r="22" spans="1:16">
      <c r="A22" s="14" t="str">
        <f>IF(CONFIG!A18="","",CONFIG!A18)</f>
        <v/>
      </c>
      <c r="B22" s="15" t="str">
        <f>IF(A22="","",CONFIG!B18)</f>
        <v/>
      </c>
      <c r="C22" s="15" t="str">
        <f ca="1">IF(A22="","",B22+SUMIFS(LANCAMENTOS!$E$6:$E$505,LANCAMENTOS!$I$6:$I$505,A22,LANCAMENTOS!$B$6:$B$505,"&gt;="&amp;CONFIG!$B$5,LANCAMENTOS!$B$6:$B$505,"&lt;="&amp;TODAY(),LANCAMENTOS!$G$6:$G$505,"Realizado")-SUMIFS(LANCAMENTOS!$F$6:$F$505,LANCAMENTOS!$I$6:$I$505,A22,LANCAMENTOS!$B$6:$B$505,"&gt;="&amp;CONFIG!$B$5,LANCAMENTOS!$B$6:$B$505,"&lt;="&amp;TODAY(),LANCAMENTOS!$G$6:$G$505,"Realizado"))</f>
        <v/>
      </c>
      <c r="D22" s="15" t="str">
        <f ca="1">IF(A22="","",B22+SUMIFS(LANCAMENTOS!$E$6:$E$505,LANCAMENTOS!$I$6:$I$505,A22,LANCAMENTOS!$B$6:$B$505,"&gt;="&amp;CONFIG!$B$5,LANCAMENTOS!$B$6:$B$505,"&lt;="&amp;TODAY()+CONFIG!$B$6)-SUMIFS(LANCAMENTOS!$F$6:$F$505,LANCAMENTOS!$I$6:$I$505,A22,LANCAMENTOS!$B$6:$B$505,"&gt;="&amp;CONFIG!$B$5,LANCAMENTOS!$B$6:$B$505,"&lt;="&amp;TODAY()+CONFIG!$B$6))</f>
        <v/>
      </c>
      <c r="N22" s="17" t="str">
        <f>TEXT(FLUXO_DIARIO!A22,"dd/mm")</f>
        <v>18/08</v>
      </c>
      <c r="O22" s="15">
        <f>FLUXO_DIARIO!G22</f>
        <v>17450</v>
      </c>
      <c r="P22" s="15">
        <f>FLUXO_DIARIO!G22</f>
        <v>17450</v>
      </c>
    </row>
    <row r="23" spans="1:16">
      <c r="A23" s="14" t="str">
        <f>IF(CONFIG!A19="","",CONFIG!A19)</f>
        <v/>
      </c>
      <c r="B23" s="15" t="str">
        <f>IF(A23="","",CONFIG!B19)</f>
        <v/>
      </c>
      <c r="C23" s="15" t="str">
        <f ca="1">IF(A23="","",B23+SUMIFS(LANCAMENTOS!$E$6:$E$505,LANCAMENTOS!$I$6:$I$505,A23,LANCAMENTOS!$B$6:$B$505,"&gt;="&amp;CONFIG!$B$5,LANCAMENTOS!$B$6:$B$505,"&lt;="&amp;TODAY(),LANCAMENTOS!$G$6:$G$505,"Realizado")-SUMIFS(LANCAMENTOS!$F$6:$F$505,LANCAMENTOS!$I$6:$I$505,A23,LANCAMENTOS!$B$6:$B$505,"&gt;="&amp;CONFIG!$B$5,LANCAMENTOS!$B$6:$B$505,"&lt;="&amp;TODAY(),LANCAMENTOS!$G$6:$G$505,"Realizado"))</f>
        <v/>
      </c>
      <c r="D23" s="15" t="str">
        <f ca="1">IF(A23="","",B23+SUMIFS(LANCAMENTOS!$E$6:$E$505,LANCAMENTOS!$I$6:$I$505,A23,LANCAMENTOS!$B$6:$B$505,"&gt;="&amp;CONFIG!$B$5,LANCAMENTOS!$B$6:$B$505,"&lt;="&amp;TODAY()+CONFIG!$B$6)-SUMIFS(LANCAMENTOS!$F$6:$F$505,LANCAMENTOS!$I$6:$I$505,A23,LANCAMENTOS!$B$6:$B$505,"&gt;="&amp;CONFIG!$B$5,LANCAMENTOS!$B$6:$B$505,"&lt;="&amp;TODAY()+CONFIG!$B$6))</f>
        <v/>
      </c>
      <c r="N23" s="17" t="str">
        <f>TEXT(FLUXO_DIARIO!A23,"dd/mm")</f>
        <v>19/08</v>
      </c>
      <c r="O23" s="15">
        <f>FLUXO_DIARIO!G23</f>
        <v>17450</v>
      </c>
      <c r="P23" s="15">
        <f>FLUXO_DIARIO!G23</f>
        <v>17450</v>
      </c>
    </row>
    <row r="24" spans="1:16">
      <c r="A24" s="14" t="str">
        <f>IF(CONFIG!A20="","",CONFIG!A20)</f>
        <v/>
      </c>
      <c r="B24" s="15" t="str">
        <f>IF(A24="","",CONFIG!B20)</f>
        <v/>
      </c>
      <c r="C24" s="15" t="str">
        <f ca="1">IF(A24="","",B24+SUMIFS(LANCAMENTOS!$E$6:$E$505,LANCAMENTOS!$I$6:$I$505,A24,LANCAMENTOS!$B$6:$B$505,"&gt;="&amp;CONFIG!$B$5,LANCAMENTOS!$B$6:$B$505,"&lt;="&amp;TODAY(),LANCAMENTOS!$G$6:$G$505,"Realizado")-SUMIFS(LANCAMENTOS!$F$6:$F$505,LANCAMENTOS!$I$6:$I$505,A24,LANCAMENTOS!$B$6:$B$505,"&gt;="&amp;CONFIG!$B$5,LANCAMENTOS!$B$6:$B$505,"&lt;="&amp;TODAY(),LANCAMENTOS!$G$6:$G$505,"Realizado"))</f>
        <v/>
      </c>
      <c r="D24" s="15" t="str">
        <f ca="1">IF(A24="","",B24+SUMIFS(LANCAMENTOS!$E$6:$E$505,LANCAMENTOS!$I$6:$I$505,A24,LANCAMENTOS!$B$6:$B$505,"&gt;="&amp;CONFIG!$B$5,LANCAMENTOS!$B$6:$B$505,"&lt;="&amp;TODAY()+CONFIG!$B$6)-SUMIFS(LANCAMENTOS!$F$6:$F$505,LANCAMENTOS!$I$6:$I$505,A24,LANCAMENTOS!$B$6:$B$505,"&gt;="&amp;CONFIG!$B$5,LANCAMENTOS!$B$6:$B$505,"&lt;="&amp;TODAY()+CONFIG!$B$6))</f>
        <v/>
      </c>
      <c r="N24" s="17" t="str">
        <f>TEXT(FLUXO_DIARIO!A24,"dd/mm")</f>
        <v>20/08</v>
      </c>
      <c r="O24" s="15">
        <f>FLUXO_DIARIO!G24</f>
        <v>16800</v>
      </c>
      <c r="P24" s="15">
        <f>FLUXO_DIARIO!G24</f>
        <v>16800</v>
      </c>
    </row>
    <row r="25" spans="1:16">
      <c r="A25" s="14" t="str">
        <f>IF(CONFIG!A21="","",CONFIG!A21)</f>
        <v/>
      </c>
      <c r="B25" s="15" t="str">
        <f>IF(A25="","",CONFIG!B21)</f>
        <v/>
      </c>
      <c r="C25" s="15" t="str">
        <f ca="1">IF(A25="","",B25+SUMIFS(LANCAMENTOS!$E$6:$E$505,LANCAMENTOS!$I$6:$I$505,A25,LANCAMENTOS!$B$6:$B$505,"&gt;="&amp;CONFIG!$B$5,LANCAMENTOS!$B$6:$B$505,"&lt;="&amp;TODAY(),LANCAMENTOS!$G$6:$G$505,"Realizado")-SUMIFS(LANCAMENTOS!$F$6:$F$505,LANCAMENTOS!$I$6:$I$505,A25,LANCAMENTOS!$B$6:$B$505,"&gt;="&amp;CONFIG!$B$5,LANCAMENTOS!$B$6:$B$505,"&lt;="&amp;TODAY(),LANCAMENTOS!$G$6:$G$505,"Realizado"))</f>
        <v/>
      </c>
      <c r="D25" s="15" t="str">
        <f ca="1">IF(A25="","",B25+SUMIFS(LANCAMENTOS!$E$6:$E$505,LANCAMENTOS!$I$6:$I$505,A25,LANCAMENTOS!$B$6:$B$505,"&gt;="&amp;CONFIG!$B$5,LANCAMENTOS!$B$6:$B$505,"&lt;="&amp;TODAY()+CONFIG!$B$6)-SUMIFS(LANCAMENTOS!$F$6:$F$505,LANCAMENTOS!$I$6:$I$505,A25,LANCAMENTOS!$B$6:$B$505,"&gt;="&amp;CONFIG!$B$5,LANCAMENTOS!$B$6:$B$505,"&lt;="&amp;TODAY()+CONFIG!$B$6))</f>
        <v/>
      </c>
      <c r="N25" s="17" t="str">
        <f>TEXT(FLUXO_DIARIO!A25,"dd/mm")</f>
        <v>21/08</v>
      </c>
      <c r="O25" s="15">
        <f>FLUXO_DIARIO!G25</f>
        <v>16800</v>
      </c>
      <c r="P25" s="15">
        <f>FLUXO_DIARIO!G25</f>
        <v>16800</v>
      </c>
    </row>
    <row r="26" spans="1:16">
      <c r="A26" s="14" t="str">
        <f>IF(CONFIG!A22="","",CONFIG!A22)</f>
        <v/>
      </c>
      <c r="B26" s="15" t="str">
        <f>IF(A26="","",CONFIG!B22)</f>
        <v/>
      </c>
      <c r="C26" s="15" t="str">
        <f ca="1">IF(A26="","",B26+SUMIFS(LANCAMENTOS!$E$6:$E$505,LANCAMENTOS!$I$6:$I$505,A26,LANCAMENTOS!$B$6:$B$505,"&gt;="&amp;CONFIG!$B$5,LANCAMENTOS!$B$6:$B$505,"&lt;="&amp;TODAY(),LANCAMENTOS!$G$6:$G$505,"Realizado")-SUMIFS(LANCAMENTOS!$F$6:$F$505,LANCAMENTOS!$I$6:$I$505,A26,LANCAMENTOS!$B$6:$B$505,"&gt;="&amp;CONFIG!$B$5,LANCAMENTOS!$B$6:$B$505,"&lt;="&amp;TODAY(),LANCAMENTOS!$G$6:$G$505,"Realizado"))</f>
        <v/>
      </c>
      <c r="D26" s="15" t="str">
        <f ca="1">IF(A26="","",B26+SUMIFS(LANCAMENTOS!$E$6:$E$505,LANCAMENTOS!$I$6:$I$505,A26,LANCAMENTOS!$B$6:$B$505,"&gt;="&amp;CONFIG!$B$5,LANCAMENTOS!$B$6:$B$505,"&lt;="&amp;TODAY()+CONFIG!$B$6)-SUMIFS(LANCAMENTOS!$F$6:$F$505,LANCAMENTOS!$I$6:$I$505,A26,LANCAMENTOS!$B$6:$B$505,"&gt;="&amp;CONFIG!$B$5,LANCAMENTOS!$B$6:$B$505,"&lt;="&amp;TODAY()+CONFIG!$B$6))</f>
        <v/>
      </c>
      <c r="N26" s="17" t="str">
        <f>TEXT(FLUXO_DIARIO!A26,"dd/mm")</f>
        <v>22/08</v>
      </c>
      <c r="O26" s="15">
        <f>FLUXO_DIARIO!G26</f>
        <v>16800</v>
      </c>
      <c r="P26" s="15">
        <f>FLUXO_DIARIO!G26</f>
        <v>16800</v>
      </c>
    </row>
    <row r="27" spans="1:16">
      <c r="A27" s="14" t="str">
        <f>IF(CONFIG!A23="","",CONFIG!A23)</f>
        <v/>
      </c>
      <c r="B27" s="15" t="str">
        <f>IF(A27="","",CONFIG!B23)</f>
        <v/>
      </c>
      <c r="C27" s="15" t="str">
        <f ca="1">IF(A27="","",B27+SUMIFS(LANCAMENTOS!$E$6:$E$505,LANCAMENTOS!$I$6:$I$505,A27,LANCAMENTOS!$B$6:$B$505,"&gt;="&amp;CONFIG!$B$5,LANCAMENTOS!$B$6:$B$505,"&lt;="&amp;TODAY(),LANCAMENTOS!$G$6:$G$505,"Realizado")-SUMIFS(LANCAMENTOS!$F$6:$F$505,LANCAMENTOS!$I$6:$I$505,A27,LANCAMENTOS!$B$6:$B$505,"&gt;="&amp;CONFIG!$B$5,LANCAMENTOS!$B$6:$B$505,"&lt;="&amp;TODAY(),LANCAMENTOS!$G$6:$G$505,"Realizado"))</f>
        <v/>
      </c>
      <c r="D27" s="15" t="str">
        <f ca="1">IF(A27="","",B27+SUMIFS(LANCAMENTOS!$E$6:$E$505,LANCAMENTOS!$I$6:$I$505,A27,LANCAMENTOS!$B$6:$B$505,"&gt;="&amp;CONFIG!$B$5,LANCAMENTOS!$B$6:$B$505,"&lt;="&amp;TODAY()+CONFIG!$B$6)-SUMIFS(LANCAMENTOS!$F$6:$F$505,LANCAMENTOS!$I$6:$I$505,A27,LANCAMENTOS!$B$6:$B$505,"&gt;="&amp;CONFIG!$B$5,LANCAMENTOS!$B$6:$B$505,"&lt;="&amp;TODAY()+CONFIG!$B$6))</f>
        <v/>
      </c>
      <c r="N27" s="17" t="str">
        <f>TEXT(FLUXO_DIARIO!A27,"dd/mm")</f>
        <v>23/08</v>
      </c>
      <c r="O27" s="15">
        <f>FLUXO_DIARIO!G27</f>
        <v>16800</v>
      </c>
      <c r="P27" s="15">
        <f>FLUXO_DIARIO!G27</f>
        <v>16800</v>
      </c>
    </row>
    <row r="28" spans="1:16">
      <c r="A28" s="14" t="str">
        <f>IF(CONFIG!A24="","",CONFIG!A24)</f>
        <v/>
      </c>
      <c r="B28" s="15" t="str">
        <f>IF(A28="","",CONFIG!B24)</f>
        <v/>
      </c>
      <c r="C28" s="15" t="str">
        <f ca="1">IF(A28="","",B28+SUMIFS(LANCAMENTOS!$E$6:$E$505,LANCAMENTOS!$I$6:$I$505,A28,LANCAMENTOS!$B$6:$B$505,"&gt;="&amp;CONFIG!$B$5,LANCAMENTOS!$B$6:$B$505,"&lt;="&amp;TODAY(),LANCAMENTOS!$G$6:$G$505,"Realizado")-SUMIFS(LANCAMENTOS!$F$6:$F$505,LANCAMENTOS!$I$6:$I$505,A28,LANCAMENTOS!$B$6:$B$505,"&gt;="&amp;CONFIG!$B$5,LANCAMENTOS!$B$6:$B$505,"&lt;="&amp;TODAY(),LANCAMENTOS!$G$6:$G$505,"Realizado"))</f>
        <v/>
      </c>
      <c r="D28" s="15" t="str">
        <f ca="1">IF(A28="","",B28+SUMIFS(LANCAMENTOS!$E$6:$E$505,LANCAMENTOS!$I$6:$I$505,A28,LANCAMENTOS!$B$6:$B$505,"&gt;="&amp;CONFIG!$B$5,LANCAMENTOS!$B$6:$B$505,"&lt;="&amp;TODAY()+CONFIG!$B$6)-SUMIFS(LANCAMENTOS!$F$6:$F$505,LANCAMENTOS!$I$6:$I$505,A28,LANCAMENTOS!$B$6:$B$505,"&gt;="&amp;CONFIG!$B$5,LANCAMENTOS!$B$6:$B$505,"&lt;="&amp;TODAY()+CONFIG!$B$6))</f>
        <v/>
      </c>
      <c r="N28" s="17" t="str">
        <f>TEXT(FLUXO_DIARIO!A28,"dd/mm")</f>
        <v>24/08</v>
      </c>
      <c r="O28" s="15">
        <f>FLUXO_DIARIO!G28</f>
        <v>16800</v>
      </c>
      <c r="P28" s="15">
        <f>FLUXO_DIARIO!G28</f>
        <v>16800</v>
      </c>
    </row>
    <row r="29" spans="1:16">
      <c r="A29" s="14" t="str">
        <f>IF(CONFIG!A25="","",CONFIG!A25)</f>
        <v/>
      </c>
      <c r="B29" s="15" t="str">
        <f>IF(A29="","",CONFIG!B25)</f>
        <v/>
      </c>
      <c r="C29" s="15" t="str">
        <f ca="1">IF(A29="","",B29+SUMIFS(LANCAMENTOS!$E$6:$E$505,LANCAMENTOS!$I$6:$I$505,A29,LANCAMENTOS!$B$6:$B$505,"&gt;="&amp;CONFIG!$B$5,LANCAMENTOS!$B$6:$B$505,"&lt;="&amp;TODAY(),LANCAMENTOS!$G$6:$G$505,"Realizado")-SUMIFS(LANCAMENTOS!$F$6:$F$505,LANCAMENTOS!$I$6:$I$505,A29,LANCAMENTOS!$B$6:$B$505,"&gt;="&amp;CONFIG!$B$5,LANCAMENTOS!$B$6:$B$505,"&lt;="&amp;TODAY(),LANCAMENTOS!$G$6:$G$505,"Realizado"))</f>
        <v/>
      </c>
      <c r="D29" s="15" t="str">
        <f ca="1">IF(A29="","",B29+SUMIFS(LANCAMENTOS!$E$6:$E$505,LANCAMENTOS!$I$6:$I$505,A29,LANCAMENTOS!$B$6:$B$505,"&gt;="&amp;CONFIG!$B$5,LANCAMENTOS!$B$6:$B$505,"&lt;="&amp;TODAY()+CONFIG!$B$6)-SUMIFS(LANCAMENTOS!$F$6:$F$505,LANCAMENTOS!$I$6:$I$505,A29,LANCAMENTOS!$B$6:$B$505,"&gt;="&amp;CONFIG!$B$5,LANCAMENTOS!$B$6:$B$505,"&lt;="&amp;TODAY()+CONFIG!$B$6))</f>
        <v/>
      </c>
      <c r="N29" s="17" t="str">
        <f>TEXT(FLUXO_DIARIO!A29,"dd/mm")</f>
        <v>25/08</v>
      </c>
      <c r="O29" s="15">
        <f>FLUXO_DIARIO!G29</f>
        <v>20000</v>
      </c>
      <c r="P29" s="15">
        <f>FLUXO_DIARIO!G29</f>
        <v>20000</v>
      </c>
    </row>
    <row r="30" spans="1:16">
      <c r="A30" s="14" t="str">
        <f>IF(CONFIG!A26="","",CONFIG!A26)</f>
        <v/>
      </c>
      <c r="B30" s="15" t="str">
        <f>IF(A30="","",CONFIG!B26)</f>
        <v/>
      </c>
      <c r="C30" s="15" t="str">
        <f ca="1">IF(A30="","",B30+SUMIFS(LANCAMENTOS!$E$6:$E$505,LANCAMENTOS!$I$6:$I$505,A30,LANCAMENTOS!$B$6:$B$505,"&gt;="&amp;CONFIG!$B$5,LANCAMENTOS!$B$6:$B$505,"&lt;="&amp;TODAY(),LANCAMENTOS!$G$6:$G$505,"Realizado")-SUMIFS(LANCAMENTOS!$F$6:$F$505,LANCAMENTOS!$I$6:$I$505,A30,LANCAMENTOS!$B$6:$B$505,"&gt;="&amp;CONFIG!$B$5,LANCAMENTOS!$B$6:$B$505,"&lt;="&amp;TODAY(),LANCAMENTOS!$G$6:$G$505,"Realizado"))</f>
        <v/>
      </c>
      <c r="D30" s="15" t="str">
        <f ca="1">IF(A30="","",B30+SUMIFS(LANCAMENTOS!$E$6:$E$505,LANCAMENTOS!$I$6:$I$505,A30,LANCAMENTOS!$B$6:$B$505,"&gt;="&amp;CONFIG!$B$5,LANCAMENTOS!$B$6:$B$505,"&lt;="&amp;TODAY()+CONFIG!$B$6)-SUMIFS(LANCAMENTOS!$F$6:$F$505,LANCAMENTOS!$I$6:$I$505,A30,LANCAMENTOS!$B$6:$B$505,"&gt;="&amp;CONFIG!$B$5,LANCAMENTOS!$B$6:$B$505,"&lt;="&amp;TODAY()+CONFIG!$B$6))</f>
        <v/>
      </c>
      <c r="N30" s="17" t="str">
        <f>TEXT(FLUXO_DIARIO!A30,"dd/mm")</f>
        <v>26/08</v>
      </c>
      <c r="O30" s="15">
        <f>FLUXO_DIARIO!G30</f>
        <v>20000</v>
      </c>
      <c r="P30" s="15">
        <f>FLUXO_DIARIO!G30</f>
        <v>20000</v>
      </c>
    </row>
    <row r="31" spans="1:16">
      <c r="A31" s="14" t="str">
        <f>IF(CONFIG!A27="","",CONFIG!A27)</f>
        <v/>
      </c>
      <c r="B31" s="15" t="str">
        <f>IF(A31="","",CONFIG!B27)</f>
        <v/>
      </c>
      <c r="C31" s="15" t="str">
        <f ca="1">IF(A31="","",B31+SUMIFS(LANCAMENTOS!$E$6:$E$505,LANCAMENTOS!$I$6:$I$505,A31,LANCAMENTOS!$B$6:$B$505,"&gt;="&amp;CONFIG!$B$5,LANCAMENTOS!$B$6:$B$505,"&lt;="&amp;TODAY(),LANCAMENTOS!$G$6:$G$505,"Realizado")-SUMIFS(LANCAMENTOS!$F$6:$F$505,LANCAMENTOS!$I$6:$I$505,A31,LANCAMENTOS!$B$6:$B$505,"&gt;="&amp;CONFIG!$B$5,LANCAMENTOS!$B$6:$B$505,"&lt;="&amp;TODAY(),LANCAMENTOS!$G$6:$G$505,"Realizado"))</f>
        <v/>
      </c>
      <c r="D31" s="15" t="str">
        <f ca="1">IF(A31="","",B31+SUMIFS(LANCAMENTOS!$E$6:$E$505,LANCAMENTOS!$I$6:$I$505,A31,LANCAMENTOS!$B$6:$B$505,"&gt;="&amp;CONFIG!$B$5,LANCAMENTOS!$B$6:$B$505,"&lt;="&amp;TODAY()+CONFIG!$B$6)-SUMIFS(LANCAMENTOS!$F$6:$F$505,LANCAMENTOS!$I$6:$I$505,A31,LANCAMENTOS!$B$6:$B$505,"&gt;="&amp;CONFIG!$B$5,LANCAMENTOS!$B$6:$B$505,"&lt;="&amp;TODAY()+CONFIG!$B$6))</f>
        <v/>
      </c>
      <c r="N31" s="17" t="str">
        <f>TEXT(FLUXO_DIARIO!A31,"dd/mm")</f>
        <v>27/08</v>
      </c>
      <c r="O31" s="15">
        <f>FLUXO_DIARIO!G31</f>
        <v>20000</v>
      </c>
      <c r="P31" s="15">
        <f>FLUXO_DIARIO!G31</f>
        <v>20000</v>
      </c>
    </row>
    <row r="32" spans="1:16">
      <c r="A32" s="14" t="str">
        <f>IF(CONFIG!A28="","",CONFIG!A28)</f>
        <v/>
      </c>
      <c r="B32" s="15" t="str">
        <f>IF(A32="","",CONFIG!B28)</f>
        <v/>
      </c>
      <c r="C32" s="15" t="str">
        <f ca="1">IF(A32="","",B32+SUMIFS(LANCAMENTOS!$E$6:$E$505,LANCAMENTOS!$I$6:$I$505,A32,LANCAMENTOS!$B$6:$B$505,"&gt;="&amp;CONFIG!$B$5,LANCAMENTOS!$B$6:$B$505,"&lt;="&amp;TODAY(),LANCAMENTOS!$G$6:$G$505,"Realizado")-SUMIFS(LANCAMENTOS!$F$6:$F$505,LANCAMENTOS!$I$6:$I$505,A32,LANCAMENTOS!$B$6:$B$505,"&gt;="&amp;CONFIG!$B$5,LANCAMENTOS!$B$6:$B$505,"&lt;="&amp;TODAY(),LANCAMENTOS!$G$6:$G$505,"Realizado"))</f>
        <v/>
      </c>
      <c r="D32" s="15" t="str">
        <f ca="1">IF(A32="","",B32+SUMIFS(LANCAMENTOS!$E$6:$E$505,LANCAMENTOS!$I$6:$I$505,A32,LANCAMENTOS!$B$6:$B$505,"&gt;="&amp;CONFIG!$B$5,LANCAMENTOS!$B$6:$B$505,"&lt;="&amp;TODAY()+CONFIG!$B$6)-SUMIFS(LANCAMENTOS!$F$6:$F$505,LANCAMENTOS!$I$6:$I$505,A32,LANCAMENTOS!$B$6:$B$505,"&gt;="&amp;CONFIG!$B$5,LANCAMENTOS!$B$6:$B$505,"&lt;="&amp;TODAY()+CONFIG!$B$6))</f>
        <v/>
      </c>
      <c r="N32" s="17" t="str">
        <f>TEXT(FLUXO_DIARIO!A32,"dd/mm")</f>
        <v>28/08</v>
      </c>
      <c r="O32" s="15">
        <f>FLUXO_DIARIO!G32</f>
        <v>20000</v>
      </c>
      <c r="P32" s="15">
        <f>FLUXO_DIARIO!G32</f>
        <v>20000</v>
      </c>
    </row>
    <row r="33" spans="1:16">
      <c r="A33" s="14" t="str">
        <f>IF(CONFIG!A29="","",CONFIG!A29)</f>
        <v/>
      </c>
      <c r="B33" s="15" t="str">
        <f>IF(A33="","",CONFIG!B29)</f>
        <v/>
      </c>
      <c r="C33" s="15" t="str">
        <f ca="1">IF(A33="","",B33+SUMIFS(LANCAMENTOS!$E$6:$E$505,LANCAMENTOS!$I$6:$I$505,A33,LANCAMENTOS!$B$6:$B$505,"&gt;="&amp;CONFIG!$B$5,LANCAMENTOS!$B$6:$B$505,"&lt;="&amp;TODAY(),LANCAMENTOS!$G$6:$G$505,"Realizado")-SUMIFS(LANCAMENTOS!$F$6:$F$505,LANCAMENTOS!$I$6:$I$505,A33,LANCAMENTOS!$B$6:$B$505,"&gt;="&amp;CONFIG!$B$5,LANCAMENTOS!$B$6:$B$505,"&lt;="&amp;TODAY(),LANCAMENTOS!$G$6:$G$505,"Realizado"))</f>
        <v/>
      </c>
      <c r="D33" s="15" t="str">
        <f ca="1">IF(A33="","",B33+SUMIFS(LANCAMENTOS!$E$6:$E$505,LANCAMENTOS!$I$6:$I$505,A33,LANCAMENTOS!$B$6:$B$505,"&gt;="&amp;CONFIG!$B$5,LANCAMENTOS!$B$6:$B$505,"&lt;="&amp;TODAY()+CONFIG!$B$6)-SUMIFS(LANCAMENTOS!$F$6:$F$505,LANCAMENTOS!$I$6:$I$505,A33,LANCAMENTOS!$B$6:$B$505,"&gt;="&amp;CONFIG!$B$5,LANCAMENTOS!$B$6:$B$505,"&lt;="&amp;TODAY()+CONFIG!$B$6))</f>
        <v/>
      </c>
      <c r="N33" s="17" t="str">
        <f>TEXT(FLUXO_DIARIO!A33,"dd/mm")</f>
        <v>29/08</v>
      </c>
      <c r="O33" s="15">
        <f>FLUXO_DIARIO!G33</f>
        <v>20000</v>
      </c>
      <c r="P33" s="15">
        <f>FLUXO_DIARIO!G33</f>
        <v>20000</v>
      </c>
    </row>
    <row r="34" spans="1:16">
      <c r="N34" s="17" t="str">
        <f>TEXT(FLUXO_DIARIO!A34,"dd/mm")</f>
        <v>30/08</v>
      </c>
      <c r="O34" s="15">
        <f>FLUXO_DIARIO!G34</f>
        <v>20000</v>
      </c>
      <c r="P34" s="15">
        <f>FLUXO_DIARIO!G34</f>
        <v>20000</v>
      </c>
    </row>
    <row r="35" spans="1:16">
      <c r="N35" s="17" t="str">
        <f>TEXT(FLUXO_DIARIO!A35,"dd/mm")</f>
        <v>31/08</v>
      </c>
      <c r="O35" s="15">
        <f>FLUXO_DIARIO!G35</f>
        <v>20000</v>
      </c>
      <c r="P35" s="15">
        <f>FLUXO_DIARIO!G35</f>
        <v>20000</v>
      </c>
    </row>
    <row r="36" spans="1:16">
      <c r="N36" s="17" t="str">
        <f>TEXT(FLUXO_DIARIO!A36,"dd/mm")</f>
        <v>01/09</v>
      </c>
      <c r="O36" s="15">
        <f>FLUXO_DIARIO!G36</f>
        <v>17800</v>
      </c>
      <c r="P36" s="15">
        <f>FLUXO_DIARIO!G36</f>
        <v>17800</v>
      </c>
    </row>
    <row r="37" spans="1:16">
      <c r="N37" s="17" t="str">
        <f>TEXT(FLUXO_DIARIO!A37,"dd/mm")</f>
        <v>02/09</v>
      </c>
      <c r="O37" s="15">
        <f>FLUXO_DIARIO!G37</f>
        <v>17800</v>
      </c>
      <c r="P37" s="15">
        <f>FLUXO_DIARIO!G37</f>
        <v>17800</v>
      </c>
    </row>
    <row r="38" spans="1:16">
      <c r="N38" s="17" t="str">
        <f>TEXT(FLUXO_DIARIO!A38,"dd/mm")</f>
        <v>03/09</v>
      </c>
      <c r="O38" s="15">
        <f>FLUXO_DIARIO!G38</f>
        <v>17800</v>
      </c>
      <c r="P38" s="15">
        <f>FLUXO_DIARIO!G38</f>
        <v>17800</v>
      </c>
    </row>
    <row r="39" spans="1:16">
      <c r="N39" s="17" t="str">
        <f>TEXT(FLUXO_DIARIO!A39,"dd/mm")</f>
        <v>04/09</v>
      </c>
      <c r="O39" s="15">
        <f>FLUXO_DIARIO!G39</f>
        <v>17800</v>
      </c>
      <c r="P39" s="15">
        <f>FLUXO_DIARIO!G39</f>
        <v>17800</v>
      </c>
    </row>
    <row r="40" spans="1:16">
      <c r="N40" s="17" t="str">
        <f>TEXT(FLUXO_DIARIO!A40,"dd/mm")</f>
        <v>05/09</v>
      </c>
      <c r="O40" s="15">
        <f>FLUXO_DIARIO!G40</f>
        <v>17800</v>
      </c>
      <c r="P40" s="15">
        <f>FLUXO_DIARIO!G40</f>
        <v>17800</v>
      </c>
    </row>
    <row r="41" spans="1:16">
      <c r="N41" s="17" t="str">
        <f>TEXT(FLUXO_DIARIO!A41,"dd/mm")</f>
        <v>06/09</v>
      </c>
      <c r="O41" s="15">
        <f>FLUXO_DIARIO!G41</f>
        <v>17800</v>
      </c>
      <c r="P41" s="15">
        <f>FLUXO_DIARIO!G41</f>
        <v>17800</v>
      </c>
    </row>
    <row r="42" spans="1:16">
      <c r="N42" s="17" t="str">
        <f>TEXT(FLUXO_DIARIO!A42,"dd/mm")</f>
        <v>07/09</v>
      </c>
      <c r="O42" s="15">
        <f>FLUXO_DIARIO!G42</f>
        <v>17800</v>
      </c>
      <c r="P42" s="15">
        <f>FLUXO_DIARIO!G42</f>
        <v>17800</v>
      </c>
    </row>
    <row r="43" spans="1:16">
      <c r="N43" s="17" t="str">
        <f>TEXT(FLUXO_DIARIO!A43,"dd/mm")</f>
        <v>08/09</v>
      </c>
      <c r="O43" s="15">
        <f>FLUXO_DIARIO!G43</f>
        <v>17800</v>
      </c>
      <c r="P43" s="15">
        <f>FLUXO_DIARIO!G43</f>
        <v>17800</v>
      </c>
    </row>
    <row r="44" spans="1:16">
      <c r="N44" s="17" t="str">
        <f>TEXT(FLUXO_DIARIO!A44,"dd/mm")</f>
        <v>09/09</v>
      </c>
      <c r="O44" s="15">
        <f>FLUXO_DIARIO!G44</f>
        <v>17800</v>
      </c>
      <c r="P44" s="15">
        <f>FLUXO_DIARIO!G44</f>
        <v>17800</v>
      </c>
    </row>
    <row r="45" spans="1:16">
      <c r="N45" s="17" t="str">
        <f>TEXT(FLUXO_DIARIO!A45,"dd/mm")</f>
        <v>10/09</v>
      </c>
      <c r="O45" s="15">
        <f>FLUXO_DIARIO!G45</f>
        <v>17800</v>
      </c>
      <c r="P45" s="15">
        <f>FLUXO_DIARIO!G45</f>
        <v>17800</v>
      </c>
    </row>
    <row r="46" spans="1:16">
      <c r="N46" s="17" t="str">
        <f>TEXT(FLUXO_DIARIO!A46,"dd/mm")</f>
        <v>11/09</v>
      </c>
      <c r="O46" s="15">
        <f>FLUXO_DIARIO!G46</f>
        <v>17800</v>
      </c>
      <c r="P46" s="15">
        <f>FLUXO_DIARIO!G46</f>
        <v>17800</v>
      </c>
    </row>
    <row r="47" spans="1:16">
      <c r="N47" s="17" t="str">
        <f>TEXT(FLUXO_DIARIO!A47,"dd/mm")</f>
        <v>12/09</v>
      </c>
      <c r="O47" s="15">
        <f>FLUXO_DIARIO!G47</f>
        <v>17800</v>
      </c>
      <c r="P47" s="15">
        <f>FLUXO_DIARIO!G47</f>
        <v>17800</v>
      </c>
    </row>
    <row r="48" spans="1:16">
      <c r="N48" s="17" t="str">
        <f>TEXT(FLUXO_DIARIO!A48,"dd/mm")</f>
        <v>13/09</v>
      </c>
      <c r="O48" s="15">
        <f>FLUXO_DIARIO!G48</f>
        <v>17800</v>
      </c>
      <c r="P48" s="15">
        <f>FLUXO_DIARIO!G48</f>
        <v>17800</v>
      </c>
    </row>
    <row r="49" spans="14:16">
      <c r="N49" s="17" t="str">
        <f>TEXT(FLUXO_DIARIO!A49,"dd/mm")</f>
        <v>14/09</v>
      </c>
      <c r="O49" s="15">
        <f>FLUXO_DIARIO!G49</f>
        <v>17800</v>
      </c>
      <c r="P49" s="15">
        <f>FLUXO_DIARIO!G49</f>
        <v>17800</v>
      </c>
    </row>
    <row r="50" spans="14:16">
      <c r="N50" s="17" t="str">
        <f>TEXT(FLUXO_DIARIO!A50,"dd/mm")</f>
        <v>15/09</v>
      </c>
      <c r="O50" s="15">
        <f>FLUXO_DIARIO!G50</f>
        <v>17800</v>
      </c>
      <c r="P50" s="15">
        <f>FLUXO_DIARIO!G50</f>
        <v>17800</v>
      </c>
    </row>
    <row r="51" spans="14:16">
      <c r="N51" s="17" t="str">
        <f>TEXT(FLUXO_DIARIO!A51,"dd/mm")</f>
        <v>16/09</v>
      </c>
      <c r="O51" s="15">
        <f>FLUXO_DIARIO!G51</f>
        <v>17800</v>
      </c>
      <c r="P51" s="15">
        <f>FLUXO_DIARIO!G51</f>
        <v>17800</v>
      </c>
    </row>
    <row r="52" spans="14:16">
      <c r="N52" s="17" t="str">
        <f>TEXT(FLUXO_DIARIO!A52,"dd/mm")</f>
        <v>17/09</v>
      </c>
      <c r="O52" s="15">
        <f>FLUXO_DIARIO!G52</f>
        <v>17800</v>
      </c>
      <c r="P52" s="15">
        <f>FLUXO_DIARIO!G52</f>
        <v>17800</v>
      </c>
    </row>
    <row r="53" spans="14:16">
      <c r="N53" s="17" t="str">
        <f>TEXT(FLUXO_DIARIO!A53,"dd/mm")</f>
        <v>18/09</v>
      </c>
      <c r="O53" s="15">
        <f>FLUXO_DIARIO!G53</f>
        <v>17800</v>
      </c>
      <c r="P53" s="15">
        <f>FLUXO_DIARIO!G53</f>
        <v>17800</v>
      </c>
    </row>
    <row r="54" spans="14:16">
      <c r="N54" s="17" t="str">
        <f>TEXT(FLUXO_DIARIO!A54,"dd/mm")</f>
        <v>19/09</v>
      </c>
      <c r="O54" s="15">
        <f>FLUXO_DIARIO!G54</f>
        <v>17800</v>
      </c>
      <c r="P54" s="15">
        <f>FLUXO_DIARIO!G54</f>
        <v>17800</v>
      </c>
    </row>
    <row r="55" spans="14:16">
      <c r="N55" s="17" t="str">
        <f>TEXT(FLUXO_DIARIO!A55,"dd/mm")</f>
        <v>20/09</v>
      </c>
      <c r="O55" s="15">
        <f>FLUXO_DIARIO!G55</f>
        <v>17800</v>
      </c>
      <c r="P55" s="15">
        <f>FLUXO_DIARIO!G55</f>
        <v>17800</v>
      </c>
    </row>
    <row r="56" spans="14:16">
      <c r="N56" s="17" t="str">
        <f>TEXT(FLUXO_DIARIO!A56,"dd/mm")</f>
        <v>21/09</v>
      </c>
      <c r="O56" s="15">
        <f>FLUXO_DIARIO!G56</f>
        <v>17800</v>
      </c>
      <c r="P56" s="15">
        <f>FLUXO_DIARIO!G56</f>
        <v>17800</v>
      </c>
    </row>
    <row r="57" spans="14:16">
      <c r="N57" s="17" t="str">
        <f>TEXT(FLUXO_DIARIO!A57,"dd/mm")</f>
        <v>22/09</v>
      </c>
      <c r="O57" s="15">
        <f>FLUXO_DIARIO!G57</f>
        <v>17800</v>
      </c>
      <c r="P57" s="15">
        <f>FLUXO_DIARIO!G57</f>
        <v>17800</v>
      </c>
    </row>
    <row r="58" spans="14:16">
      <c r="N58" s="17" t="str">
        <f>TEXT(FLUXO_DIARIO!A58,"dd/mm")</f>
        <v>23/09</v>
      </c>
      <c r="O58" s="15">
        <f>FLUXO_DIARIO!G58</f>
        <v>17800</v>
      </c>
      <c r="P58" s="15">
        <f>FLUXO_DIARIO!G58</f>
        <v>17800</v>
      </c>
    </row>
    <row r="59" spans="14:16">
      <c r="N59" s="17" t="str">
        <f>TEXT(FLUXO_DIARIO!A59,"dd/mm")</f>
        <v>24/09</v>
      </c>
      <c r="O59" s="15">
        <f>FLUXO_DIARIO!G59</f>
        <v>17800</v>
      </c>
      <c r="P59" s="15">
        <f>FLUXO_DIARIO!G59</f>
        <v>17800</v>
      </c>
    </row>
    <row r="60" spans="14:16">
      <c r="N60" s="17" t="str">
        <f>TEXT(FLUXO_DIARIO!A60,"dd/mm")</f>
        <v>25/09</v>
      </c>
      <c r="O60" s="15">
        <f>FLUXO_DIARIO!G60</f>
        <v>17800</v>
      </c>
      <c r="P60" s="15">
        <f>FLUXO_DIARIO!G60</f>
        <v>17800</v>
      </c>
    </row>
    <row r="61" spans="14:16">
      <c r="N61" s="17" t="str">
        <f>TEXT(FLUXO_DIARIO!A61,"dd/mm")</f>
        <v>26/09</v>
      </c>
      <c r="O61" s="15">
        <f>FLUXO_DIARIO!G61</f>
        <v>17800</v>
      </c>
      <c r="P61" s="15">
        <f>FLUXO_DIARIO!G61</f>
        <v>17800</v>
      </c>
    </row>
    <row r="62" spans="14:16">
      <c r="N62" s="17" t="str">
        <f>TEXT(FLUXO_DIARIO!A62,"dd/mm")</f>
        <v>27/09</v>
      </c>
      <c r="O62" s="15">
        <f>FLUXO_DIARIO!G62</f>
        <v>17800</v>
      </c>
      <c r="P62" s="15">
        <f>FLUXO_DIARIO!G62</f>
        <v>17800</v>
      </c>
    </row>
    <row r="63" spans="14:16">
      <c r="N63" s="17" t="str">
        <f>TEXT(FLUXO_DIARIO!A63,"dd/mm")</f>
        <v>28/09</v>
      </c>
      <c r="O63" s="15">
        <f>FLUXO_DIARIO!G63</f>
        <v>17800</v>
      </c>
      <c r="P63" s="15">
        <f>FLUXO_DIARIO!G63</f>
        <v>17800</v>
      </c>
    </row>
    <row r="64" spans="14:16">
      <c r="N64" s="17" t="str">
        <f>TEXT(FLUXO_DIARIO!A64,"dd/mm")</f>
        <v>29/09</v>
      </c>
      <c r="O64" s="15">
        <f>FLUXO_DIARIO!G64</f>
        <v>17800</v>
      </c>
      <c r="P64" s="15">
        <f>FLUXO_DIARIO!G64</f>
        <v>17800</v>
      </c>
    </row>
    <row r="65" spans="14:16">
      <c r="N65" s="17" t="str">
        <f>TEXT(FLUXO_DIARIO!A65,"dd/mm")</f>
        <v>30/09</v>
      </c>
      <c r="O65" s="15">
        <f>FLUXO_DIARIO!G65</f>
        <v>17800</v>
      </c>
      <c r="P65" s="15">
        <f>FLUXO_DIARIO!G65</f>
        <v>17800</v>
      </c>
    </row>
    <row r="66" spans="14:16">
      <c r="N66" s="17" t="str">
        <f>TEXT(FLUXO_DIARIO!A66,"dd/mm")</f>
        <v>01/10</v>
      </c>
      <c r="O66" s="15">
        <f>FLUXO_DIARIO!G66</f>
        <v>17800</v>
      </c>
      <c r="P66" s="15">
        <f>FLUXO_DIARIO!G66</f>
        <v>17800</v>
      </c>
    </row>
    <row r="67" spans="14:16">
      <c r="N67" s="17" t="str">
        <f>TEXT(FLUXO_DIARIO!A67,"dd/mm")</f>
        <v>02/10</v>
      </c>
      <c r="O67" s="15">
        <f>FLUXO_DIARIO!G67</f>
        <v>17800</v>
      </c>
      <c r="P67" s="15">
        <f>FLUXO_DIARIO!G67</f>
        <v>17800</v>
      </c>
    </row>
    <row r="68" spans="14:16">
      <c r="N68" s="17" t="str">
        <f>TEXT(FLUXO_DIARIO!A68,"dd/mm")</f>
        <v>03/10</v>
      </c>
      <c r="O68" s="15">
        <f>FLUXO_DIARIO!G68</f>
        <v>17800</v>
      </c>
      <c r="P68" s="15">
        <f>FLUXO_DIARIO!G68</f>
        <v>17800</v>
      </c>
    </row>
    <row r="69" spans="14:16">
      <c r="N69" s="17" t="str">
        <f>TEXT(FLUXO_DIARIO!A69,"dd/mm")</f>
        <v>04/10</v>
      </c>
      <c r="O69" s="15">
        <f>FLUXO_DIARIO!G69</f>
        <v>17800</v>
      </c>
      <c r="P69" s="15">
        <f>FLUXO_DIARIO!G69</f>
        <v>17800</v>
      </c>
    </row>
    <row r="70" spans="14:16">
      <c r="N70" s="17" t="str">
        <f>TEXT(FLUXO_DIARIO!A70,"dd/mm")</f>
        <v>05/10</v>
      </c>
      <c r="O70" s="15">
        <f>FLUXO_DIARIO!G70</f>
        <v>17800</v>
      </c>
      <c r="P70" s="15">
        <f>FLUXO_DIARIO!G70</f>
        <v>17800</v>
      </c>
    </row>
    <row r="71" spans="14:16">
      <c r="N71" s="17" t="str">
        <f>TEXT(FLUXO_DIARIO!A71,"dd/mm")</f>
        <v>06/10</v>
      </c>
      <c r="O71" s="15">
        <f>FLUXO_DIARIO!G71</f>
        <v>17800</v>
      </c>
      <c r="P71" s="15">
        <f>FLUXO_DIARIO!G71</f>
        <v>17800</v>
      </c>
    </row>
    <row r="72" spans="14:16">
      <c r="N72" s="17" t="str">
        <f>TEXT(FLUXO_DIARIO!A72,"dd/mm")</f>
        <v>07/10</v>
      </c>
      <c r="O72" s="15">
        <f>FLUXO_DIARIO!G72</f>
        <v>17800</v>
      </c>
      <c r="P72" s="15">
        <f>FLUXO_DIARIO!G72</f>
        <v>17800</v>
      </c>
    </row>
    <row r="73" spans="14:16">
      <c r="N73" s="17" t="str">
        <f>TEXT(FLUXO_DIARIO!A73,"dd/mm")</f>
        <v>08/10</v>
      </c>
      <c r="O73" s="15">
        <f>FLUXO_DIARIO!G73</f>
        <v>17800</v>
      </c>
      <c r="P73" s="15">
        <f>FLUXO_DIARIO!G73</f>
        <v>17800</v>
      </c>
    </row>
    <row r="74" spans="14:16">
      <c r="N74" s="17" t="str">
        <f>TEXT(FLUXO_DIARIO!A74,"dd/mm")</f>
        <v>09/10</v>
      </c>
      <c r="O74" s="15">
        <f>FLUXO_DIARIO!G74</f>
        <v>17800</v>
      </c>
      <c r="P74" s="15">
        <f>FLUXO_DIARIO!G74</f>
        <v>17800</v>
      </c>
    </row>
    <row r="75" spans="14:16">
      <c r="N75" s="17" t="str">
        <f>TEXT(FLUXO_DIARIO!A75,"dd/mm")</f>
        <v>10/10</v>
      </c>
      <c r="O75" s="15">
        <f>FLUXO_DIARIO!G75</f>
        <v>17800</v>
      </c>
      <c r="P75" s="15">
        <f>FLUXO_DIARIO!G75</f>
        <v>17800</v>
      </c>
    </row>
    <row r="76" spans="14:16">
      <c r="N76" s="17" t="str">
        <f>TEXT(FLUXO_DIARIO!A76,"dd/mm")</f>
        <v>11/10</v>
      </c>
      <c r="O76" s="15">
        <f>FLUXO_DIARIO!G76</f>
        <v>17800</v>
      </c>
      <c r="P76" s="15">
        <f>FLUXO_DIARIO!G76</f>
        <v>17800</v>
      </c>
    </row>
    <row r="77" spans="14:16">
      <c r="N77" s="17" t="str">
        <f>TEXT(FLUXO_DIARIO!A77,"dd/mm")</f>
        <v>12/10</v>
      </c>
      <c r="O77" s="15">
        <f>FLUXO_DIARIO!G77</f>
        <v>17800</v>
      </c>
      <c r="P77" s="15">
        <f>FLUXO_DIARIO!G77</f>
        <v>17800</v>
      </c>
    </row>
    <row r="78" spans="14:16">
      <c r="N78" s="17" t="str">
        <f>TEXT(FLUXO_DIARIO!A78,"dd/mm")</f>
        <v>13/10</v>
      </c>
      <c r="O78" s="15">
        <f>FLUXO_DIARIO!G78</f>
        <v>17800</v>
      </c>
      <c r="P78" s="15">
        <f>FLUXO_DIARIO!G78</f>
        <v>17800</v>
      </c>
    </row>
    <row r="79" spans="14:16">
      <c r="N79" s="17" t="str">
        <f>TEXT(FLUXO_DIARIO!A79,"dd/mm")</f>
        <v>14/10</v>
      </c>
      <c r="O79" s="15">
        <f>FLUXO_DIARIO!G79</f>
        <v>17800</v>
      </c>
      <c r="P79" s="15">
        <f>FLUXO_DIARIO!G79</f>
        <v>17800</v>
      </c>
    </row>
    <row r="80" spans="14:16">
      <c r="N80" s="17" t="str">
        <f>TEXT(FLUXO_DIARIO!A80,"dd/mm")</f>
        <v>15/10</v>
      </c>
      <c r="O80" s="15">
        <f>FLUXO_DIARIO!G80</f>
        <v>17800</v>
      </c>
      <c r="P80" s="15">
        <f>FLUXO_DIARIO!G80</f>
        <v>17800</v>
      </c>
    </row>
    <row r="81" spans="14:16">
      <c r="N81" s="17" t="str">
        <f>TEXT(FLUXO_DIARIO!A81,"dd/mm")</f>
        <v>16/10</v>
      </c>
      <c r="O81" s="15">
        <f>FLUXO_DIARIO!G81</f>
        <v>17800</v>
      </c>
      <c r="P81" s="15">
        <f>FLUXO_DIARIO!G81</f>
        <v>17800</v>
      </c>
    </row>
    <row r="82" spans="14:16">
      <c r="N82" s="17" t="str">
        <f>TEXT(FLUXO_DIARIO!A82,"dd/mm")</f>
        <v>17/10</v>
      </c>
      <c r="O82" s="15">
        <f>FLUXO_DIARIO!G82</f>
        <v>17800</v>
      </c>
      <c r="P82" s="15">
        <f>FLUXO_DIARIO!G82</f>
        <v>17800</v>
      </c>
    </row>
    <row r="83" spans="14:16">
      <c r="N83" s="17" t="str">
        <f>TEXT(FLUXO_DIARIO!A83,"dd/mm")</f>
        <v>18/10</v>
      </c>
      <c r="O83" s="15">
        <f>FLUXO_DIARIO!G83</f>
        <v>17800</v>
      </c>
      <c r="P83" s="15">
        <f>FLUXO_DIARIO!G83</f>
        <v>17800</v>
      </c>
    </row>
    <row r="84" spans="14:16">
      <c r="N84" s="17" t="str">
        <f>TEXT(FLUXO_DIARIO!A84,"dd/mm")</f>
        <v>19/10</v>
      </c>
      <c r="O84" s="15">
        <f>FLUXO_DIARIO!G84</f>
        <v>17800</v>
      </c>
      <c r="P84" s="15">
        <f>FLUXO_DIARIO!G84</f>
        <v>17800</v>
      </c>
    </row>
    <row r="85" spans="14:16">
      <c r="N85" s="17" t="str">
        <f>TEXT(FLUXO_DIARIO!A85,"dd/mm")</f>
        <v>20/10</v>
      </c>
      <c r="O85" s="15">
        <f>FLUXO_DIARIO!G85</f>
        <v>17800</v>
      </c>
      <c r="P85" s="15">
        <f>FLUXO_DIARIO!G85</f>
        <v>17800</v>
      </c>
    </row>
    <row r="86" spans="14:16">
      <c r="N86" s="17" t="str">
        <f>TEXT(FLUXO_DIARIO!A86,"dd/mm")</f>
        <v>21/10</v>
      </c>
      <c r="O86" s="15">
        <f>FLUXO_DIARIO!G86</f>
        <v>17800</v>
      </c>
      <c r="P86" s="15">
        <f>FLUXO_DIARIO!G86</f>
        <v>17800</v>
      </c>
    </row>
    <row r="87" spans="14:16">
      <c r="N87" s="17" t="str">
        <f>TEXT(FLUXO_DIARIO!A87,"dd/mm")</f>
        <v>22/10</v>
      </c>
      <c r="O87" s="15">
        <f>FLUXO_DIARIO!G87</f>
        <v>17800</v>
      </c>
      <c r="P87" s="15">
        <f>FLUXO_DIARIO!G87</f>
        <v>17800</v>
      </c>
    </row>
    <row r="88" spans="14:16">
      <c r="N88" s="17" t="str">
        <f>TEXT(FLUXO_DIARIO!A88,"dd/mm")</f>
        <v>23/10</v>
      </c>
      <c r="O88" s="15">
        <f>FLUXO_DIARIO!G88</f>
        <v>17800</v>
      </c>
      <c r="P88" s="15">
        <f>FLUXO_DIARIO!G88</f>
        <v>17800</v>
      </c>
    </row>
    <row r="89" spans="14:16">
      <c r="N89" s="17" t="str">
        <f>TEXT(FLUXO_DIARIO!A89,"dd/mm")</f>
        <v>24/10</v>
      </c>
      <c r="O89" s="15">
        <f>FLUXO_DIARIO!G89</f>
        <v>17800</v>
      </c>
      <c r="P89" s="15">
        <f>FLUXO_DIARIO!G89</f>
        <v>17800</v>
      </c>
    </row>
    <row r="90" spans="14:16">
      <c r="N90" s="17" t="str">
        <f>TEXT(FLUXO_DIARIO!A90,"dd/mm")</f>
        <v>25/10</v>
      </c>
      <c r="O90" s="15">
        <f>FLUXO_DIARIO!G90</f>
        <v>17800</v>
      </c>
      <c r="P90" s="15">
        <f>FLUXO_DIARIO!G90</f>
        <v>17800</v>
      </c>
    </row>
    <row r="91" spans="14:16">
      <c r="N91" s="17" t="str">
        <f>TEXT(FLUXO_DIARIO!A91,"dd/mm")</f>
        <v>26/10</v>
      </c>
      <c r="O91" s="15">
        <f>FLUXO_DIARIO!G91</f>
        <v>17800</v>
      </c>
      <c r="P91" s="15">
        <f>FLUXO_DIARIO!G91</f>
        <v>17800</v>
      </c>
    </row>
    <row r="92" spans="14:16">
      <c r="N92" s="17" t="str">
        <f>TEXT(FLUXO_DIARIO!A92,"dd/mm")</f>
        <v>27/10</v>
      </c>
      <c r="O92" s="15">
        <f>FLUXO_DIARIO!G92</f>
        <v>17800</v>
      </c>
      <c r="P92" s="15">
        <f>FLUXO_DIARIO!G92</f>
        <v>17800</v>
      </c>
    </row>
    <row r="93" spans="14:16">
      <c r="N93" s="17" t="str">
        <f>TEXT(FLUXO_DIARIO!A93,"dd/mm")</f>
        <v>28/10</v>
      </c>
      <c r="O93" s="15">
        <f>FLUXO_DIARIO!G93</f>
        <v>17800</v>
      </c>
      <c r="P93" s="15">
        <f>FLUXO_DIARIO!G93</f>
        <v>17800</v>
      </c>
    </row>
    <row r="94" spans="14:16">
      <c r="N94" s="17" t="str">
        <f>TEXT(FLUXO_DIARIO!A94,"dd/mm")</f>
        <v>29/10</v>
      </c>
      <c r="O94" s="15">
        <f>FLUXO_DIARIO!G94</f>
        <v>17800</v>
      </c>
      <c r="P94" s="15">
        <f>FLUXO_DIARIO!G94</f>
        <v>17800</v>
      </c>
    </row>
    <row r="95" spans="14:16">
      <c r="N95" s="17" t="str">
        <f>TEXT(FLUXO_DIARIO!A95,"dd/mm")</f>
        <v>30/10</v>
      </c>
      <c r="O95" s="15">
        <f>FLUXO_DIARIO!G95</f>
        <v>17800</v>
      </c>
      <c r="P95" s="15">
        <f>FLUXO_DIARIO!G95</f>
        <v>17800</v>
      </c>
    </row>
    <row r="96" spans="14:16">
      <c r="N96" s="17" t="str">
        <f>TEXT(FLUXO_DIARIO!A96,"dd/mm")</f>
        <v>31/10</v>
      </c>
      <c r="O96" s="15">
        <f>FLUXO_DIARIO!G96</f>
        <v>17800</v>
      </c>
      <c r="P96" s="15">
        <f>FLUXO_DIARIO!G96</f>
        <v>17800</v>
      </c>
    </row>
    <row r="97" spans="14:16">
      <c r="N97" s="17" t="str">
        <f>TEXT(FLUXO_DIARIO!A97,"dd/mm")</f>
        <v>01/11</v>
      </c>
      <c r="O97" s="15">
        <f>FLUXO_DIARIO!G97</f>
        <v>17800</v>
      </c>
      <c r="P97" s="15">
        <f>FLUXO_DIARIO!G97</f>
        <v>17800</v>
      </c>
    </row>
    <row r="98" spans="14:16">
      <c r="N98" s="17" t="str">
        <f>TEXT(FLUXO_DIARIO!A98,"dd/mm")</f>
        <v>02/11</v>
      </c>
      <c r="O98" s="15">
        <f>FLUXO_DIARIO!G98</f>
        <v>17800</v>
      </c>
      <c r="P98" s="15">
        <f>FLUXO_DIARIO!G98</f>
        <v>17800</v>
      </c>
    </row>
    <row r="99" spans="14:16">
      <c r="N99" s="17" t="str">
        <f>TEXT(FLUXO_DIARIO!A99,"dd/mm")</f>
        <v>03/11</v>
      </c>
      <c r="O99" s="15">
        <f>FLUXO_DIARIO!G99</f>
        <v>17800</v>
      </c>
      <c r="P99" s="15">
        <f>FLUXO_DIARIO!G99</f>
        <v>17800</v>
      </c>
    </row>
    <row r="100" spans="14:16">
      <c r="N100" s="17" t="str">
        <f>TEXT(FLUXO_DIARIO!A100,"dd/mm")</f>
        <v>04/11</v>
      </c>
      <c r="O100" s="15">
        <f>FLUXO_DIARIO!G100</f>
        <v>17800</v>
      </c>
      <c r="P100" s="15">
        <f>FLUXO_DIARIO!G100</f>
        <v>17800</v>
      </c>
    </row>
    <row r="101" spans="14:16">
      <c r="N101" s="17" t="str">
        <f>TEXT(FLUXO_DIARIO!A101,"dd/mm")</f>
        <v>05/11</v>
      </c>
      <c r="O101" s="15">
        <f>FLUXO_DIARIO!G101</f>
        <v>17800</v>
      </c>
      <c r="P101" s="15">
        <f>FLUXO_DIARIO!G101</f>
        <v>17800</v>
      </c>
    </row>
    <row r="102" spans="14:16">
      <c r="N102" s="17" t="str">
        <f>TEXT(FLUXO_DIARIO!A102,"dd/mm")</f>
        <v>06/11</v>
      </c>
      <c r="O102" s="15">
        <f>FLUXO_DIARIO!G102</f>
        <v>17800</v>
      </c>
      <c r="P102" s="15">
        <f>FLUXO_DIARIO!G102</f>
        <v>17800</v>
      </c>
    </row>
    <row r="103" spans="14:16">
      <c r="N103" s="17" t="str">
        <f>TEXT(FLUXO_DIARIO!A103,"dd/mm")</f>
        <v>07/11</v>
      </c>
      <c r="O103" s="15">
        <f>FLUXO_DIARIO!G103</f>
        <v>17800</v>
      </c>
      <c r="P103" s="15">
        <f>FLUXO_DIARIO!G103</f>
        <v>17800</v>
      </c>
    </row>
    <row r="104" spans="14:16">
      <c r="N104" s="17" t="str">
        <f>TEXT(FLUXO_DIARIO!A104,"dd/mm")</f>
        <v>08/11</v>
      </c>
      <c r="O104" s="15">
        <f>FLUXO_DIARIO!G104</f>
        <v>17800</v>
      </c>
      <c r="P104" s="15">
        <f>FLUXO_DIARIO!G104</f>
        <v>17800</v>
      </c>
    </row>
    <row r="105" spans="14:16">
      <c r="N105" s="17" t="str">
        <f>TEXT(FLUXO_DIARIO!A105,"dd/mm")</f>
        <v>09/11</v>
      </c>
      <c r="O105" s="15">
        <f>FLUXO_DIARIO!G105</f>
        <v>17800</v>
      </c>
      <c r="P105" s="15">
        <f>FLUXO_DIARIO!G105</f>
        <v>17800</v>
      </c>
    </row>
    <row r="106" spans="14:16">
      <c r="N106" s="17" t="str">
        <f>TEXT(FLUXO_DIARIO!A106,"dd/mm")</f>
        <v>10/11</v>
      </c>
      <c r="O106" s="15">
        <f>FLUXO_DIARIO!G106</f>
        <v>17800</v>
      </c>
      <c r="P106" s="15">
        <f>FLUXO_DIARIO!G106</f>
        <v>17800</v>
      </c>
    </row>
    <row r="107" spans="14:16">
      <c r="N107" s="17" t="str">
        <f>TEXT(FLUXO_DIARIO!A107,"dd/mm")</f>
        <v>11/11</v>
      </c>
      <c r="O107" s="15">
        <f>FLUXO_DIARIO!G107</f>
        <v>17800</v>
      </c>
      <c r="P107" s="15">
        <f>FLUXO_DIARIO!G107</f>
        <v>17800</v>
      </c>
    </row>
    <row r="108" spans="14:16">
      <c r="N108" s="17" t="str">
        <f>TEXT(FLUXO_DIARIO!A108,"dd/mm")</f>
        <v>12/11</v>
      </c>
      <c r="O108" s="15">
        <f>FLUXO_DIARIO!G108</f>
        <v>17800</v>
      </c>
      <c r="P108" s="15">
        <f>FLUXO_DIARIO!G108</f>
        <v>17800</v>
      </c>
    </row>
    <row r="109" spans="14:16">
      <c r="N109" s="17" t="str">
        <f>TEXT(FLUXO_DIARIO!A109,"dd/mm")</f>
        <v>13/11</v>
      </c>
      <c r="O109" s="15">
        <f>FLUXO_DIARIO!G109</f>
        <v>17800</v>
      </c>
      <c r="P109" s="15">
        <f>FLUXO_DIARIO!G109</f>
        <v>17800</v>
      </c>
    </row>
    <row r="110" spans="14:16">
      <c r="N110" s="17" t="str">
        <f>TEXT(FLUXO_DIARIO!A110,"dd/mm")</f>
        <v>14/11</v>
      </c>
      <c r="O110" s="15">
        <f>FLUXO_DIARIO!G110</f>
        <v>17800</v>
      </c>
      <c r="P110" s="15">
        <f>FLUXO_DIARIO!G110</f>
        <v>17800</v>
      </c>
    </row>
    <row r="111" spans="14:16">
      <c r="N111" s="17" t="str">
        <f>TEXT(FLUXO_DIARIO!A111,"dd/mm")</f>
        <v>15/11</v>
      </c>
      <c r="O111" s="15">
        <f>FLUXO_DIARIO!G111</f>
        <v>17800</v>
      </c>
      <c r="P111" s="15">
        <f>FLUXO_DIARIO!G111</f>
        <v>17800</v>
      </c>
    </row>
    <row r="112" spans="14:16">
      <c r="N112" s="17" t="str">
        <f>TEXT(FLUXO_DIARIO!A112,"dd/mm")</f>
        <v>16/11</v>
      </c>
      <c r="O112" s="15">
        <f>FLUXO_DIARIO!G112</f>
        <v>17800</v>
      </c>
      <c r="P112" s="15">
        <f>FLUXO_DIARIO!G112</f>
        <v>17800</v>
      </c>
    </row>
    <row r="113" spans="14:16">
      <c r="N113" s="17" t="str">
        <f>TEXT(FLUXO_DIARIO!A113,"dd/mm")</f>
        <v>17/11</v>
      </c>
      <c r="O113" s="15">
        <f>FLUXO_DIARIO!G113</f>
        <v>17800</v>
      </c>
      <c r="P113" s="15">
        <f>FLUXO_DIARIO!G113</f>
        <v>17800</v>
      </c>
    </row>
    <row r="114" spans="14:16">
      <c r="N114" s="17" t="str">
        <f>TEXT(FLUXO_DIARIO!A114,"dd/mm")</f>
        <v>18/11</v>
      </c>
      <c r="O114" s="15">
        <f>FLUXO_DIARIO!G114</f>
        <v>17800</v>
      </c>
      <c r="P114" s="15">
        <f>FLUXO_DIARIO!G114</f>
        <v>17800</v>
      </c>
    </row>
    <row r="115" spans="14:16">
      <c r="N115" s="17" t="str">
        <f>TEXT(FLUXO_DIARIO!A115,"dd/mm")</f>
        <v>19/11</v>
      </c>
      <c r="O115" s="15">
        <f>FLUXO_DIARIO!G115</f>
        <v>17800</v>
      </c>
      <c r="P115" s="15">
        <f>FLUXO_DIARIO!G115</f>
        <v>17800</v>
      </c>
    </row>
    <row r="116" spans="14:16">
      <c r="N116" s="17" t="str">
        <f>TEXT(FLUXO_DIARIO!A116,"dd/mm")</f>
        <v>20/11</v>
      </c>
      <c r="O116" s="15">
        <f>FLUXO_DIARIO!G116</f>
        <v>17800</v>
      </c>
      <c r="P116" s="15">
        <f>FLUXO_DIARIO!G116</f>
        <v>17800</v>
      </c>
    </row>
    <row r="117" spans="14:16">
      <c r="N117" s="17" t="str">
        <f>TEXT(FLUXO_DIARIO!A117,"dd/mm")</f>
        <v>21/11</v>
      </c>
      <c r="O117" s="15">
        <f>FLUXO_DIARIO!G117</f>
        <v>17800</v>
      </c>
      <c r="P117" s="15">
        <f>FLUXO_DIARIO!G117</f>
        <v>17800</v>
      </c>
    </row>
    <row r="118" spans="14:16">
      <c r="N118" s="17" t="str">
        <f>TEXT(FLUXO_DIARIO!A118,"dd/mm")</f>
        <v>22/11</v>
      </c>
      <c r="O118" s="15">
        <f>FLUXO_DIARIO!G118</f>
        <v>17800</v>
      </c>
      <c r="P118" s="15">
        <f>FLUXO_DIARIO!G118</f>
        <v>17800</v>
      </c>
    </row>
    <row r="119" spans="14:16">
      <c r="N119" s="17" t="str">
        <f>TEXT(FLUXO_DIARIO!A119,"dd/mm")</f>
        <v>23/11</v>
      </c>
      <c r="O119" s="15">
        <f>FLUXO_DIARIO!G119</f>
        <v>17800</v>
      </c>
      <c r="P119" s="15">
        <f>FLUXO_DIARIO!G119</f>
        <v>17800</v>
      </c>
    </row>
    <row r="120" spans="14:16">
      <c r="N120" s="17" t="str">
        <f>TEXT(FLUXO_DIARIO!A120,"dd/mm")</f>
        <v>24/11</v>
      </c>
      <c r="O120" s="15">
        <f>FLUXO_DIARIO!G120</f>
        <v>17800</v>
      </c>
      <c r="P120" s="15">
        <f>FLUXO_DIARIO!G120</f>
        <v>17800</v>
      </c>
    </row>
    <row r="121" spans="14:16">
      <c r="N121" s="17" t="str">
        <f>TEXT(FLUXO_DIARIO!A121,"dd/mm")</f>
        <v>25/11</v>
      </c>
      <c r="O121" s="15">
        <f>FLUXO_DIARIO!G121</f>
        <v>17800</v>
      </c>
      <c r="P121" s="15">
        <f>FLUXO_DIARIO!G121</f>
        <v>17800</v>
      </c>
    </row>
    <row r="122" spans="14:16">
      <c r="N122" s="17" t="str">
        <f>TEXT(FLUXO_DIARIO!A122,"dd/mm")</f>
        <v>26/11</v>
      </c>
      <c r="O122" s="15">
        <f>FLUXO_DIARIO!G122</f>
        <v>17800</v>
      </c>
      <c r="P122" s="15">
        <f>FLUXO_DIARIO!G122</f>
        <v>17800</v>
      </c>
    </row>
    <row r="123" spans="14:16">
      <c r="N123" s="17" t="str">
        <f>TEXT(FLUXO_DIARIO!A123,"dd/mm")</f>
        <v>27/11</v>
      </c>
      <c r="O123" s="15">
        <f>FLUXO_DIARIO!G123</f>
        <v>17800</v>
      </c>
      <c r="P123" s="15">
        <f>FLUXO_DIARIO!G123</f>
        <v>17800</v>
      </c>
    </row>
    <row r="124" spans="14:16">
      <c r="N124" s="17" t="str">
        <f>TEXT(FLUXO_DIARIO!A124,"dd/mm")</f>
        <v>28/11</v>
      </c>
      <c r="O124" s="15">
        <f>FLUXO_DIARIO!G124</f>
        <v>17800</v>
      </c>
      <c r="P124" s="15">
        <f>FLUXO_DIARIO!G124</f>
        <v>17800</v>
      </c>
    </row>
  </sheetData>
  <mergeCells count="4">
    <mergeCell ref="A1:L2"/>
    <mergeCell ref="A3:L3"/>
    <mergeCell ref="A12:D12"/>
    <mergeCell ref="F12:L12"/>
  </mergeCells>
  <conditionalFormatting sqref="C14:D33">
    <cfRule type="cellIs" dxfId="3" priority="1" operator="lessThan">
      <formula>0</formula>
    </cfRule>
  </conditionalFormatting>
  <conditionalFormatting sqref="G14:G15">
    <cfRule type="cellIs" dxfId="2" priority="2" operator="greater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B21" sqref="B21"/>
    </sheetView>
  </sheetViews>
  <sheetFormatPr defaultRowHeight="14.25"/>
  <cols>
    <col min="1" max="1" width="23" customWidth="1"/>
    <col min="2" max="2" width="74" customWidth="1"/>
    <col min="3" max="3" width="58" customWidth="1"/>
  </cols>
  <sheetData>
    <row r="1" spans="1:8" ht="26.1" customHeight="1">
      <c r="A1" s="23" t="s">
        <v>0</v>
      </c>
      <c r="B1" s="23"/>
      <c r="C1" s="23"/>
      <c r="D1" s="23"/>
      <c r="E1" s="23"/>
      <c r="F1" s="23"/>
      <c r="G1" s="23"/>
      <c r="H1" s="23"/>
    </row>
    <row r="2" spans="1:8" ht="26.1" customHeight="1">
      <c r="A2" s="23"/>
      <c r="B2" s="23"/>
      <c r="C2" s="23"/>
      <c r="D2" s="23"/>
      <c r="E2" s="23"/>
      <c r="F2" s="23"/>
      <c r="G2" s="23"/>
      <c r="H2" s="23"/>
    </row>
    <row r="4" spans="1:8" ht="15">
      <c r="A4" s="24" t="s">
        <v>1</v>
      </c>
      <c r="B4" s="24"/>
      <c r="C4" s="24"/>
      <c r="D4" s="24"/>
      <c r="E4" s="24"/>
      <c r="F4" s="24"/>
      <c r="G4" s="24"/>
      <c r="H4" s="24"/>
    </row>
    <row r="5" spans="1:8" ht="29.25">
      <c r="A5" s="8" t="s">
        <v>2</v>
      </c>
      <c r="B5" s="9" t="s">
        <v>3</v>
      </c>
    </row>
    <row r="6" spans="1:8" ht="29.25">
      <c r="A6" s="8" t="s">
        <v>4</v>
      </c>
      <c r="B6" s="9" t="s">
        <v>5</v>
      </c>
    </row>
    <row r="7" spans="1:8" ht="15">
      <c r="A7" s="8" t="s">
        <v>6</v>
      </c>
      <c r="B7" s="9" t="s">
        <v>7</v>
      </c>
    </row>
    <row r="8" spans="1:8" ht="15">
      <c r="A8" s="8" t="s">
        <v>8</v>
      </c>
      <c r="B8" s="9" t="s">
        <v>9</v>
      </c>
    </row>
    <row r="9" spans="1:8" ht="29.25">
      <c r="A9" s="8" t="s">
        <v>10</v>
      </c>
      <c r="B9" s="9" t="s">
        <v>11</v>
      </c>
    </row>
    <row r="10" spans="1:8" ht="29.25">
      <c r="A10" s="8" t="s">
        <v>12</v>
      </c>
      <c r="B10" s="9" t="s">
        <v>13</v>
      </c>
    </row>
    <row r="11" spans="1:8" ht="29.25">
      <c r="A11" s="8" t="s">
        <v>14</v>
      </c>
      <c r="B11" s="9" t="s">
        <v>15</v>
      </c>
    </row>
    <row r="13" spans="1:8" ht="15">
      <c r="A13" s="24" t="s">
        <v>16</v>
      </c>
      <c r="B13" s="24"/>
      <c r="C13" s="24"/>
      <c r="D13" s="24"/>
      <c r="E13" s="24"/>
      <c r="F13" s="24"/>
      <c r="G13" s="24"/>
      <c r="H13" s="24"/>
    </row>
    <row r="14" spans="1:8" ht="29.25">
      <c r="A14" s="8" t="s">
        <v>17</v>
      </c>
      <c r="B14" s="9" t="s">
        <v>18</v>
      </c>
    </row>
    <row r="15" spans="1:8" ht="29.25">
      <c r="A15" s="8" t="s">
        <v>19</v>
      </c>
      <c r="B15" s="9" t="s">
        <v>20</v>
      </c>
    </row>
    <row r="16" spans="1:8" ht="29.25">
      <c r="A16" s="8" t="s">
        <v>21</v>
      </c>
      <c r="B16" s="9" t="s">
        <v>22</v>
      </c>
    </row>
    <row r="17" spans="1:8" ht="29.25">
      <c r="A17" s="8" t="s">
        <v>23</v>
      </c>
      <c r="B17" s="9" t="s">
        <v>24</v>
      </c>
    </row>
    <row r="18" spans="1:8" ht="15">
      <c r="A18" s="8" t="s">
        <v>25</v>
      </c>
      <c r="B18" s="9" t="s">
        <v>26</v>
      </c>
    </row>
    <row r="20" spans="1:8" ht="15">
      <c r="A20" s="24" t="s">
        <v>27</v>
      </c>
      <c r="B20" s="24"/>
      <c r="C20" s="24"/>
      <c r="D20" s="24"/>
      <c r="E20" s="24"/>
      <c r="F20" s="24"/>
      <c r="G20" s="24"/>
      <c r="H20" s="24"/>
    </row>
    <row r="21" spans="1:8" ht="15">
      <c r="A21" s="1" t="s">
        <v>28</v>
      </c>
      <c r="B21" s="1" t="s">
        <v>29</v>
      </c>
      <c r="C21" s="1" t="s">
        <v>30</v>
      </c>
    </row>
    <row r="22" spans="1:8" ht="28.5">
      <c r="A22" s="9" t="s">
        <v>31</v>
      </c>
      <c r="B22" s="9" t="s">
        <v>32</v>
      </c>
      <c r="C22" s="9" t="s">
        <v>33</v>
      </c>
    </row>
    <row r="23" spans="1:8" ht="42.75">
      <c r="A23" s="9" t="s">
        <v>34</v>
      </c>
      <c r="B23" s="9" t="s">
        <v>35</v>
      </c>
      <c r="C23" s="9" t="s">
        <v>36</v>
      </c>
    </row>
    <row r="24" spans="1:8" ht="28.5">
      <c r="A24" s="9" t="s">
        <v>37</v>
      </c>
      <c r="B24" s="9" t="s">
        <v>38</v>
      </c>
      <c r="C24" s="9" t="s">
        <v>39</v>
      </c>
    </row>
    <row r="26" spans="1:8" ht="15">
      <c r="A26" s="24" t="s">
        <v>40</v>
      </c>
      <c r="B26" s="24"/>
      <c r="C26" s="24"/>
      <c r="D26" s="24"/>
      <c r="E26" s="24"/>
      <c r="F26" s="24"/>
      <c r="G26" s="24"/>
      <c r="H26" s="24"/>
    </row>
    <row r="27" spans="1:8" ht="15">
      <c r="A27" s="10" t="s">
        <v>41</v>
      </c>
      <c r="B27" t="s">
        <v>42</v>
      </c>
    </row>
    <row r="28" spans="1:8" ht="15">
      <c r="A28" s="11" t="s">
        <v>43</v>
      </c>
      <c r="B28" t="s">
        <v>44</v>
      </c>
    </row>
    <row r="29" spans="1:8" ht="15">
      <c r="A29" s="12" t="s">
        <v>45</v>
      </c>
      <c r="B29" t="s">
        <v>46</v>
      </c>
    </row>
    <row r="30" spans="1:8">
      <c r="A30" s="13" t="s">
        <v>47</v>
      </c>
      <c r="B30" t="s">
        <v>48</v>
      </c>
    </row>
  </sheetData>
  <mergeCells count="5">
    <mergeCell ref="A1:H2"/>
    <mergeCell ref="A4:H4"/>
    <mergeCell ref="A13:H13"/>
    <mergeCell ref="A20:H20"/>
    <mergeCell ref="A26:H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5"/>
  <sheetViews>
    <sheetView workbookViewId="0"/>
  </sheetViews>
  <sheetFormatPr defaultRowHeight="14.25"/>
  <cols>
    <col min="1" max="1" width="8" customWidth="1"/>
    <col min="2" max="2" width="13" customWidth="1"/>
    <col min="3" max="3" width="30" customWidth="1"/>
    <col min="4" max="4" width="24" customWidth="1"/>
    <col min="5" max="6" width="16" customWidth="1"/>
    <col min="7" max="7" width="13" customWidth="1"/>
    <col min="8" max="8" width="20" customWidth="1"/>
    <col min="9" max="9" width="24" customWidth="1"/>
    <col min="10" max="10" width="28" customWidth="1"/>
    <col min="11" max="11" width="19" customWidth="1"/>
    <col min="12" max="13" width="22" customWidth="1"/>
    <col min="14" max="14" width="13" customWidth="1"/>
    <col min="15" max="15" width="28" customWidth="1"/>
  </cols>
  <sheetData>
    <row r="1" spans="1:15" ht="26.1" customHeight="1">
      <c r="A1" s="23" t="s">
        <v>49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26.1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15">
      <c r="A3" s="25" t="s">
        <v>50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5" spans="1:15" ht="30">
      <c r="A5" s="1" t="s">
        <v>51</v>
      </c>
      <c r="B5" s="1" t="s">
        <v>52</v>
      </c>
      <c r="C5" s="1" t="s">
        <v>53</v>
      </c>
      <c r="D5" s="1" t="s">
        <v>54</v>
      </c>
      <c r="E5" s="1" t="s">
        <v>55</v>
      </c>
      <c r="F5" s="1" t="s">
        <v>56</v>
      </c>
      <c r="G5" s="1" t="s">
        <v>57</v>
      </c>
      <c r="H5" s="1" t="s">
        <v>58</v>
      </c>
      <c r="I5" s="1" t="s">
        <v>59</v>
      </c>
      <c r="J5" s="1" t="s">
        <v>60</v>
      </c>
      <c r="K5" s="1" t="s">
        <v>61</v>
      </c>
      <c r="L5" s="1" t="s">
        <v>62</v>
      </c>
      <c r="M5" s="1" t="s">
        <v>63</v>
      </c>
      <c r="N5" s="1" t="s">
        <v>64</v>
      </c>
      <c r="O5" s="1" t="s">
        <v>65</v>
      </c>
    </row>
    <row r="6" spans="1:15">
      <c r="A6" s="2">
        <v>1</v>
      </c>
      <c r="B6" s="3">
        <v>46235</v>
      </c>
      <c r="C6" s="16" t="s">
        <v>66</v>
      </c>
      <c r="D6" s="2" t="s">
        <v>67</v>
      </c>
      <c r="E6" s="7">
        <v>4500</v>
      </c>
      <c r="F6" s="7"/>
      <c r="G6" s="2" t="s">
        <v>68</v>
      </c>
      <c r="H6" s="2" t="s">
        <v>69</v>
      </c>
      <c r="I6" s="2" t="s">
        <v>70</v>
      </c>
      <c r="J6" s="16" t="s">
        <v>71</v>
      </c>
      <c r="K6" s="6">
        <f t="shared" ref="K6:K69" si="0">IF(B6="","",SUM(E6)-SUM(F6))</f>
        <v>4500</v>
      </c>
      <c r="L6" s="15">
        <f>IF(B6="","",CONFIG!$B$7+SUMIFS($E$6:$E$505,$B$6:$B$505,"&gt;="&amp;CONFIG!$B$5,$B$6:$B$505,"&lt;="&amp;B6,$G$6:$G$505,"Realizado")-SUMIFS($F$6:$F$505,$B$6:$B$505,"&gt;="&amp;CONFIG!$B$5,$B$6:$B$505,"&lt;="&amp;B6,$G$6:$G$505,"Realizado"))</f>
        <v>23500</v>
      </c>
      <c r="M6" s="15">
        <f>IF(B6="","",CONFIG!$B$7+SUMIFS($E$6:$E$505,$B$6:$B$505,"&gt;="&amp;CONFIG!$B$5,$B$6:$B$505,"&lt;="&amp;B6)-SUMIFS($F$6:$F$505,$B$6:$B$505,"&gt;="&amp;CONFIG!$B$5,$B$6:$B$505,"&lt;="&amp;B6))</f>
        <v>23500</v>
      </c>
      <c r="N6" s="5" t="str">
        <f t="shared" ref="N6:N69" si="1">IF(B6="","",TEXT(B6,"mmm/yyyy"))</f>
        <v>ago/yyyy</v>
      </c>
      <c r="O6" s="5" t="str">
        <f t="shared" ref="O6:O69" ca="1" si="2">IF(B6="","",IF(OR(SUM(E6)&lt;0,SUM(F6)&lt;0),"ERRO: valor negativo",IF(AND(SUM(E6)&gt;0,SUM(F6)&gt;0),"ERRO: entrada e saída",IF(AND(SUM(E6)=0,SUM(F6)=0),"ERRO: informe valor",IF(C6="","ERRO: descrição",IF(D6="","ERRO: categoria",IF(G6="","ERRO: status",IF(I6="","ERRO: conta",IF(AND(G6="Previsto",B6&lt;TODAY()),"ATENÇÃO: previsão vencida","OK")))))))))</f>
        <v>OK</v>
      </c>
    </row>
    <row r="7" spans="1:15">
      <c r="A7" s="2">
        <v>2</v>
      </c>
      <c r="B7" s="3">
        <v>46237</v>
      </c>
      <c r="C7" s="16" t="s">
        <v>72</v>
      </c>
      <c r="D7" s="2" t="s">
        <v>73</v>
      </c>
      <c r="E7" s="7"/>
      <c r="F7" s="7">
        <v>2200</v>
      </c>
      <c r="G7" s="2" t="s">
        <v>68</v>
      </c>
      <c r="H7" s="2" t="s">
        <v>74</v>
      </c>
      <c r="I7" s="2" t="s">
        <v>70</v>
      </c>
      <c r="J7" s="16" t="s">
        <v>71</v>
      </c>
      <c r="K7" s="6">
        <f t="shared" si="0"/>
        <v>-2200</v>
      </c>
      <c r="L7" s="15">
        <f>IF(B7="","",CONFIG!$B$7+SUMIFS($E$6:$E$505,$B$6:$B$505,"&gt;="&amp;CONFIG!$B$5,$B$6:$B$505,"&lt;="&amp;B7,$G$6:$G$505,"Realizado")-SUMIFS($F$6:$F$505,$B$6:$B$505,"&gt;="&amp;CONFIG!$B$5,$B$6:$B$505,"&lt;="&amp;B7,$G$6:$G$505,"Realizado"))</f>
        <v>21300</v>
      </c>
      <c r="M7" s="15">
        <f>IF(B7="","",CONFIG!$B$7+SUMIFS($E$6:$E$505,$B$6:$B$505,"&gt;="&amp;CONFIG!$B$5,$B$6:$B$505,"&lt;="&amp;B7)-SUMIFS($F$6:$F$505,$B$6:$B$505,"&gt;="&amp;CONFIG!$B$5,$B$6:$B$505,"&lt;="&amp;B7))</f>
        <v>21300</v>
      </c>
      <c r="N7" s="5" t="str">
        <f t="shared" si="1"/>
        <v>ago/yyyy</v>
      </c>
      <c r="O7" s="5" t="str">
        <f t="shared" ca="1" si="2"/>
        <v>OK</v>
      </c>
    </row>
    <row r="8" spans="1:15">
      <c r="A8" s="2">
        <v>3</v>
      </c>
      <c r="B8" s="3">
        <v>46239</v>
      </c>
      <c r="C8" s="16" t="s">
        <v>75</v>
      </c>
      <c r="D8" s="2" t="s">
        <v>76</v>
      </c>
      <c r="E8" s="7">
        <v>1800</v>
      </c>
      <c r="F8" s="7"/>
      <c r="G8" s="2" t="s">
        <v>68</v>
      </c>
      <c r="H8" s="2" t="s">
        <v>77</v>
      </c>
      <c r="I8" s="2" t="s">
        <v>70</v>
      </c>
      <c r="J8" s="16" t="s">
        <v>71</v>
      </c>
      <c r="K8" s="6">
        <f t="shared" si="0"/>
        <v>1800</v>
      </c>
      <c r="L8" s="15">
        <f>IF(B8="","",CONFIG!$B$7+SUMIFS($E$6:$E$505,$B$6:$B$505,"&gt;="&amp;CONFIG!$B$5,$B$6:$B$505,"&lt;="&amp;B8,$G$6:$G$505,"Realizado")-SUMIFS($F$6:$F$505,$B$6:$B$505,"&gt;="&amp;CONFIG!$B$5,$B$6:$B$505,"&lt;="&amp;B8,$G$6:$G$505,"Realizado"))</f>
        <v>23100</v>
      </c>
      <c r="M8" s="15">
        <f>IF(B8="","",CONFIG!$B$7+SUMIFS($E$6:$E$505,$B$6:$B$505,"&gt;="&amp;CONFIG!$B$5,$B$6:$B$505,"&lt;="&amp;B8)-SUMIFS($F$6:$F$505,$B$6:$B$505,"&gt;="&amp;CONFIG!$B$5,$B$6:$B$505,"&lt;="&amp;B8))</f>
        <v>23100</v>
      </c>
      <c r="N8" s="5" t="str">
        <f t="shared" si="1"/>
        <v>ago/yyyy</v>
      </c>
      <c r="O8" s="5" t="str">
        <f t="shared" ca="1" si="2"/>
        <v>OK</v>
      </c>
    </row>
    <row r="9" spans="1:15">
      <c r="A9" s="2">
        <v>4</v>
      </c>
      <c r="B9" s="3">
        <v>46242</v>
      </c>
      <c r="C9" s="16" t="s">
        <v>78</v>
      </c>
      <c r="D9" s="2" t="s">
        <v>79</v>
      </c>
      <c r="E9" s="7"/>
      <c r="F9" s="7">
        <v>1250</v>
      </c>
      <c r="G9" s="2" t="s">
        <v>68</v>
      </c>
      <c r="H9" s="2" t="s">
        <v>69</v>
      </c>
      <c r="I9" s="2" t="s">
        <v>70</v>
      </c>
      <c r="J9" s="16" t="s">
        <v>71</v>
      </c>
      <c r="K9" s="6">
        <f t="shared" si="0"/>
        <v>-1250</v>
      </c>
      <c r="L9" s="15">
        <f>IF(B9="","",CONFIG!$B$7+SUMIFS($E$6:$E$505,$B$6:$B$505,"&gt;="&amp;CONFIG!$B$5,$B$6:$B$505,"&lt;="&amp;B9,$G$6:$G$505,"Realizado")-SUMIFS($F$6:$F$505,$B$6:$B$505,"&gt;="&amp;CONFIG!$B$5,$B$6:$B$505,"&lt;="&amp;B9,$G$6:$G$505,"Realizado"))</f>
        <v>21850</v>
      </c>
      <c r="M9" s="15">
        <f>IF(B9="","",CONFIG!$B$7+SUMIFS($E$6:$E$505,$B$6:$B$505,"&gt;="&amp;CONFIG!$B$5,$B$6:$B$505,"&lt;="&amp;B9)-SUMIFS($F$6:$F$505,$B$6:$B$505,"&gt;="&amp;CONFIG!$B$5,$B$6:$B$505,"&lt;="&amp;B9))</f>
        <v>21850</v>
      </c>
      <c r="N9" s="5" t="str">
        <f t="shared" si="1"/>
        <v>ago/yyyy</v>
      </c>
      <c r="O9" s="5" t="str">
        <f t="shared" ca="1" si="2"/>
        <v>OK</v>
      </c>
    </row>
    <row r="10" spans="1:15">
      <c r="A10" s="2">
        <v>5</v>
      </c>
      <c r="B10" s="3">
        <v>46246</v>
      </c>
      <c r="C10" s="16" t="s">
        <v>80</v>
      </c>
      <c r="D10" s="2" t="s">
        <v>67</v>
      </c>
      <c r="E10" s="7">
        <v>6500</v>
      </c>
      <c r="F10" s="7"/>
      <c r="G10" s="2" t="s">
        <v>81</v>
      </c>
      <c r="H10" s="2" t="s">
        <v>82</v>
      </c>
      <c r="I10" s="2" t="s">
        <v>70</v>
      </c>
      <c r="J10" s="16" t="s">
        <v>71</v>
      </c>
      <c r="K10" s="6">
        <f t="shared" si="0"/>
        <v>6500</v>
      </c>
      <c r="L10" s="15">
        <f>IF(B10="","",CONFIG!$B$7+SUMIFS($E$6:$E$505,$B$6:$B$505,"&gt;="&amp;CONFIG!$B$5,$B$6:$B$505,"&lt;="&amp;B10,$G$6:$G$505,"Realizado")-SUMIFS($F$6:$F$505,$B$6:$B$505,"&gt;="&amp;CONFIG!$B$5,$B$6:$B$505,"&lt;="&amp;B10,$G$6:$G$505,"Realizado"))</f>
        <v>21850</v>
      </c>
      <c r="M10" s="15">
        <f>IF(B10="","",CONFIG!$B$7+SUMIFS($E$6:$E$505,$B$6:$B$505,"&gt;="&amp;CONFIG!$B$5,$B$6:$B$505,"&lt;="&amp;B10)-SUMIFS($F$6:$F$505,$B$6:$B$505,"&gt;="&amp;CONFIG!$B$5,$B$6:$B$505,"&lt;="&amp;B10))</f>
        <v>28350</v>
      </c>
      <c r="N10" s="5" t="str">
        <f t="shared" si="1"/>
        <v>ago/yyyy</v>
      </c>
      <c r="O10" s="5" t="str">
        <f t="shared" ca="1" si="2"/>
        <v>OK</v>
      </c>
    </row>
    <row r="11" spans="1:15">
      <c r="A11" s="2">
        <v>6</v>
      </c>
      <c r="B11" s="3">
        <v>46249</v>
      </c>
      <c r="C11" s="16" t="s">
        <v>83</v>
      </c>
      <c r="D11" s="2" t="s">
        <v>83</v>
      </c>
      <c r="E11" s="7"/>
      <c r="F11" s="7">
        <v>7800</v>
      </c>
      <c r="G11" s="2" t="s">
        <v>81</v>
      </c>
      <c r="H11" s="2" t="s">
        <v>74</v>
      </c>
      <c r="I11" s="2" t="s">
        <v>70</v>
      </c>
      <c r="J11" s="16" t="s">
        <v>71</v>
      </c>
      <c r="K11" s="6">
        <f t="shared" si="0"/>
        <v>-7800</v>
      </c>
      <c r="L11" s="15">
        <f>IF(B11="","",CONFIG!$B$7+SUMIFS($E$6:$E$505,$B$6:$B$505,"&gt;="&amp;CONFIG!$B$5,$B$6:$B$505,"&lt;="&amp;B11,$G$6:$G$505,"Realizado")-SUMIFS($F$6:$F$505,$B$6:$B$505,"&gt;="&amp;CONFIG!$B$5,$B$6:$B$505,"&lt;="&amp;B11,$G$6:$G$505,"Realizado"))</f>
        <v>21850</v>
      </c>
      <c r="M11" s="15">
        <f>IF(B11="","",CONFIG!$B$7+SUMIFS($E$6:$E$505,$B$6:$B$505,"&gt;="&amp;CONFIG!$B$5,$B$6:$B$505,"&lt;="&amp;B11)-SUMIFS($F$6:$F$505,$B$6:$B$505,"&gt;="&amp;CONFIG!$B$5,$B$6:$B$505,"&lt;="&amp;B11))</f>
        <v>20550</v>
      </c>
      <c r="N11" s="5" t="str">
        <f t="shared" si="1"/>
        <v>ago/yyyy</v>
      </c>
      <c r="O11" s="5" t="str">
        <f t="shared" ca="1" si="2"/>
        <v>OK</v>
      </c>
    </row>
    <row r="12" spans="1:15">
      <c r="A12" s="2">
        <v>7</v>
      </c>
      <c r="B12" s="3">
        <v>46252</v>
      </c>
      <c r="C12" s="16" t="s">
        <v>84</v>
      </c>
      <c r="D12" s="2" t="s">
        <v>85</v>
      </c>
      <c r="E12" s="7"/>
      <c r="F12" s="7">
        <v>3100</v>
      </c>
      <c r="G12" s="2" t="s">
        <v>81</v>
      </c>
      <c r="H12" s="2" t="s">
        <v>82</v>
      </c>
      <c r="I12" s="2" t="s">
        <v>70</v>
      </c>
      <c r="J12" s="16" t="s">
        <v>71</v>
      </c>
      <c r="K12" s="6">
        <f t="shared" si="0"/>
        <v>-3100</v>
      </c>
      <c r="L12" s="15">
        <f>IF(B12="","",CONFIG!$B$7+SUMIFS($E$6:$E$505,$B$6:$B$505,"&gt;="&amp;CONFIG!$B$5,$B$6:$B$505,"&lt;="&amp;B12,$G$6:$G$505,"Realizado")-SUMIFS($F$6:$F$505,$B$6:$B$505,"&gt;="&amp;CONFIG!$B$5,$B$6:$B$505,"&lt;="&amp;B12,$G$6:$G$505,"Realizado"))</f>
        <v>21850</v>
      </c>
      <c r="M12" s="15">
        <f>IF(B12="","",CONFIG!$B$7+SUMIFS($E$6:$E$505,$B$6:$B$505,"&gt;="&amp;CONFIG!$B$5,$B$6:$B$505,"&lt;="&amp;B12)-SUMIFS($F$6:$F$505,$B$6:$B$505,"&gt;="&amp;CONFIG!$B$5,$B$6:$B$505,"&lt;="&amp;B12))</f>
        <v>17450</v>
      </c>
      <c r="N12" s="5" t="str">
        <f t="shared" si="1"/>
        <v>ago/yyyy</v>
      </c>
      <c r="O12" s="5" t="str">
        <f t="shared" ca="1" si="2"/>
        <v>OK</v>
      </c>
    </row>
    <row r="13" spans="1:15">
      <c r="A13" s="2">
        <v>8</v>
      </c>
      <c r="B13" s="3">
        <v>46254</v>
      </c>
      <c r="C13" s="16" t="s">
        <v>86</v>
      </c>
      <c r="D13" s="2" t="s">
        <v>87</v>
      </c>
      <c r="E13" s="7"/>
      <c r="F13" s="7">
        <v>650</v>
      </c>
      <c r="G13" s="2" t="s">
        <v>81</v>
      </c>
      <c r="H13" s="2" t="s">
        <v>88</v>
      </c>
      <c r="I13" s="2" t="s">
        <v>70</v>
      </c>
      <c r="J13" s="16" t="s">
        <v>71</v>
      </c>
      <c r="K13" s="6">
        <f t="shared" si="0"/>
        <v>-650</v>
      </c>
      <c r="L13" s="15">
        <f>IF(B13="","",CONFIG!$B$7+SUMIFS($E$6:$E$505,$B$6:$B$505,"&gt;="&amp;CONFIG!$B$5,$B$6:$B$505,"&lt;="&amp;B13,$G$6:$G$505,"Realizado")-SUMIFS($F$6:$F$505,$B$6:$B$505,"&gt;="&amp;CONFIG!$B$5,$B$6:$B$505,"&lt;="&amp;B13,$G$6:$G$505,"Realizado"))</f>
        <v>21850</v>
      </c>
      <c r="M13" s="15">
        <f>IF(B13="","",CONFIG!$B$7+SUMIFS($E$6:$E$505,$B$6:$B$505,"&gt;="&amp;CONFIG!$B$5,$B$6:$B$505,"&lt;="&amp;B13)-SUMIFS($F$6:$F$505,$B$6:$B$505,"&gt;="&amp;CONFIG!$B$5,$B$6:$B$505,"&lt;="&amp;B13))</f>
        <v>16800</v>
      </c>
      <c r="N13" s="5" t="str">
        <f t="shared" si="1"/>
        <v>ago/yyyy</v>
      </c>
      <c r="O13" s="5" t="str">
        <f t="shared" ca="1" si="2"/>
        <v>OK</v>
      </c>
    </row>
    <row r="14" spans="1:15">
      <c r="A14" s="2">
        <v>9</v>
      </c>
      <c r="B14" s="3">
        <v>46259</v>
      </c>
      <c r="C14" s="16" t="s">
        <v>89</v>
      </c>
      <c r="D14" s="2" t="s">
        <v>90</v>
      </c>
      <c r="E14" s="7">
        <v>3200</v>
      </c>
      <c r="F14" s="7"/>
      <c r="G14" s="2" t="s">
        <v>81</v>
      </c>
      <c r="H14" s="2" t="s">
        <v>69</v>
      </c>
      <c r="I14" s="2" t="s">
        <v>70</v>
      </c>
      <c r="J14" s="16" t="s">
        <v>71</v>
      </c>
      <c r="K14" s="6">
        <f t="shared" si="0"/>
        <v>3200</v>
      </c>
      <c r="L14" s="15">
        <f>IF(B14="","",CONFIG!$B$7+SUMIFS($E$6:$E$505,$B$6:$B$505,"&gt;="&amp;CONFIG!$B$5,$B$6:$B$505,"&lt;="&amp;B14,$G$6:$G$505,"Realizado")-SUMIFS($F$6:$F$505,$B$6:$B$505,"&gt;="&amp;CONFIG!$B$5,$B$6:$B$505,"&lt;="&amp;B14,$G$6:$G$505,"Realizado"))</f>
        <v>21850</v>
      </c>
      <c r="M14" s="15">
        <f>IF(B14="","",CONFIG!$B$7+SUMIFS($E$6:$E$505,$B$6:$B$505,"&gt;="&amp;CONFIG!$B$5,$B$6:$B$505,"&lt;="&amp;B14)-SUMIFS($F$6:$F$505,$B$6:$B$505,"&gt;="&amp;CONFIG!$B$5,$B$6:$B$505,"&lt;="&amp;B14))</f>
        <v>20000</v>
      </c>
      <c r="N14" s="5" t="str">
        <f t="shared" si="1"/>
        <v>ago/yyyy</v>
      </c>
      <c r="O14" s="5" t="str">
        <f t="shared" ca="1" si="2"/>
        <v>OK</v>
      </c>
    </row>
    <row r="15" spans="1:15">
      <c r="A15" s="2">
        <v>10</v>
      </c>
      <c r="B15" s="3">
        <v>46266</v>
      </c>
      <c r="C15" s="16" t="s">
        <v>72</v>
      </c>
      <c r="D15" s="2" t="s">
        <v>73</v>
      </c>
      <c r="E15" s="7"/>
      <c r="F15" s="7">
        <v>2200</v>
      </c>
      <c r="G15" s="2" t="s">
        <v>81</v>
      </c>
      <c r="H15" s="2" t="s">
        <v>74</v>
      </c>
      <c r="I15" s="2" t="s">
        <v>70</v>
      </c>
      <c r="J15" s="16" t="s">
        <v>71</v>
      </c>
      <c r="K15" s="6">
        <f t="shared" si="0"/>
        <v>-2200</v>
      </c>
      <c r="L15" s="15">
        <f>IF(B15="","",CONFIG!$B$7+SUMIFS($E$6:$E$505,$B$6:$B$505,"&gt;="&amp;CONFIG!$B$5,$B$6:$B$505,"&lt;="&amp;B15,$G$6:$G$505,"Realizado")-SUMIFS($F$6:$F$505,$B$6:$B$505,"&gt;="&amp;CONFIG!$B$5,$B$6:$B$505,"&lt;="&amp;B15,$G$6:$G$505,"Realizado"))</f>
        <v>21850</v>
      </c>
      <c r="M15" s="15">
        <f>IF(B15="","",CONFIG!$B$7+SUMIFS($E$6:$E$505,$B$6:$B$505,"&gt;="&amp;CONFIG!$B$5,$B$6:$B$505,"&lt;="&amp;B15)-SUMIFS($F$6:$F$505,$B$6:$B$505,"&gt;="&amp;CONFIG!$B$5,$B$6:$B$505,"&lt;="&amp;B15))</f>
        <v>17800</v>
      </c>
      <c r="N15" s="5" t="str">
        <f t="shared" si="1"/>
        <v>set/yyyy</v>
      </c>
      <c r="O15" s="5" t="str">
        <f t="shared" ca="1" si="2"/>
        <v>OK</v>
      </c>
    </row>
    <row r="16" spans="1:15">
      <c r="A16" s="2"/>
      <c r="B16" s="3"/>
      <c r="C16" s="16"/>
      <c r="D16" s="2"/>
      <c r="E16" s="7"/>
      <c r="F16" s="7"/>
      <c r="G16" s="2"/>
      <c r="H16" s="2"/>
      <c r="I16" s="2"/>
      <c r="J16" s="16"/>
      <c r="K16" s="6" t="str">
        <f t="shared" si="0"/>
        <v/>
      </c>
      <c r="L16" s="15" t="str">
        <f>IF(B16="","",CONFIG!$B$7+SUMIFS($E$6:$E$505,$B$6:$B$505,"&gt;="&amp;CONFIG!$B$5,$B$6:$B$505,"&lt;="&amp;B16,$G$6:$G$505,"Realizado")-SUMIFS($F$6:$F$505,$B$6:$B$505,"&gt;="&amp;CONFIG!$B$5,$B$6:$B$505,"&lt;="&amp;B16,$G$6:$G$505,"Realizado"))</f>
        <v/>
      </c>
      <c r="M16" s="15" t="str">
        <f>IF(B16="","",CONFIG!$B$7+SUMIFS($E$6:$E$505,$B$6:$B$505,"&gt;="&amp;CONFIG!$B$5,$B$6:$B$505,"&lt;="&amp;B16)-SUMIFS($F$6:$F$505,$B$6:$B$505,"&gt;="&amp;CONFIG!$B$5,$B$6:$B$505,"&lt;="&amp;B16))</f>
        <v/>
      </c>
      <c r="N16" s="5" t="str">
        <f t="shared" si="1"/>
        <v/>
      </c>
      <c r="O16" s="5" t="str">
        <f t="shared" ca="1" si="2"/>
        <v/>
      </c>
    </row>
    <row r="17" spans="1:15">
      <c r="A17" s="2"/>
      <c r="B17" s="3"/>
      <c r="C17" s="16"/>
      <c r="D17" s="2"/>
      <c r="E17" s="7"/>
      <c r="F17" s="7"/>
      <c r="G17" s="2"/>
      <c r="H17" s="2"/>
      <c r="I17" s="2"/>
      <c r="J17" s="16"/>
      <c r="K17" s="6" t="str">
        <f t="shared" si="0"/>
        <v/>
      </c>
      <c r="L17" s="15" t="str">
        <f>IF(B17="","",CONFIG!$B$7+SUMIFS($E$6:$E$505,$B$6:$B$505,"&gt;="&amp;CONFIG!$B$5,$B$6:$B$505,"&lt;="&amp;B17,$G$6:$G$505,"Realizado")-SUMIFS($F$6:$F$505,$B$6:$B$505,"&gt;="&amp;CONFIG!$B$5,$B$6:$B$505,"&lt;="&amp;B17,$G$6:$G$505,"Realizado"))</f>
        <v/>
      </c>
      <c r="M17" s="15" t="str">
        <f>IF(B17="","",CONFIG!$B$7+SUMIFS($E$6:$E$505,$B$6:$B$505,"&gt;="&amp;CONFIG!$B$5,$B$6:$B$505,"&lt;="&amp;B17)-SUMIFS($F$6:$F$505,$B$6:$B$505,"&gt;="&amp;CONFIG!$B$5,$B$6:$B$505,"&lt;="&amp;B17))</f>
        <v/>
      </c>
      <c r="N17" s="5" t="str">
        <f t="shared" si="1"/>
        <v/>
      </c>
      <c r="O17" s="5" t="str">
        <f t="shared" ca="1" si="2"/>
        <v/>
      </c>
    </row>
    <row r="18" spans="1:15">
      <c r="A18" s="2"/>
      <c r="B18" s="3"/>
      <c r="C18" s="16"/>
      <c r="D18" s="2"/>
      <c r="E18" s="7"/>
      <c r="F18" s="7"/>
      <c r="G18" s="2"/>
      <c r="H18" s="2"/>
      <c r="I18" s="2"/>
      <c r="J18" s="16"/>
      <c r="K18" s="6" t="str">
        <f t="shared" si="0"/>
        <v/>
      </c>
      <c r="L18" s="15" t="str">
        <f>IF(B18="","",CONFIG!$B$7+SUMIFS($E$6:$E$505,$B$6:$B$505,"&gt;="&amp;CONFIG!$B$5,$B$6:$B$505,"&lt;="&amp;B18,$G$6:$G$505,"Realizado")-SUMIFS($F$6:$F$505,$B$6:$B$505,"&gt;="&amp;CONFIG!$B$5,$B$6:$B$505,"&lt;="&amp;B18,$G$6:$G$505,"Realizado"))</f>
        <v/>
      </c>
      <c r="M18" s="15" t="str">
        <f>IF(B18="","",CONFIG!$B$7+SUMIFS($E$6:$E$505,$B$6:$B$505,"&gt;="&amp;CONFIG!$B$5,$B$6:$B$505,"&lt;="&amp;B18)-SUMIFS($F$6:$F$505,$B$6:$B$505,"&gt;="&amp;CONFIG!$B$5,$B$6:$B$505,"&lt;="&amp;B18))</f>
        <v/>
      </c>
      <c r="N18" s="5" t="str">
        <f t="shared" si="1"/>
        <v/>
      </c>
      <c r="O18" s="5" t="str">
        <f t="shared" ca="1" si="2"/>
        <v/>
      </c>
    </row>
    <row r="19" spans="1:15">
      <c r="A19" s="2"/>
      <c r="B19" s="3"/>
      <c r="C19" s="16"/>
      <c r="D19" s="2"/>
      <c r="E19" s="7"/>
      <c r="F19" s="7"/>
      <c r="G19" s="2"/>
      <c r="H19" s="2"/>
      <c r="I19" s="2"/>
      <c r="J19" s="16"/>
      <c r="K19" s="6" t="str">
        <f t="shared" si="0"/>
        <v/>
      </c>
      <c r="L19" s="15" t="str">
        <f>IF(B19="","",CONFIG!$B$7+SUMIFS($E$6:$E$505,$B$6:$B$505,"&gt;="&amp;CONFIG!$B$5,$B$6:$B$505,"&lt;="&amp;B19,$G$6:$G$505,"Realizado")-SUMIFS($F$6:$F$505,$B$6:$B$505,"&gt;="&amp;CONFIG!$B$5,$B$6:$B$505,"&lt;="&amp;B19,$G$6:$G$505,"Realizado"))</f>
        <v/>
      </c>
      <c r="M19" s="15" t="str">
        <f>IF(B19="","",CONFIG!$B$7+SUMIFS($E$6:$E$505,$B$6:$B$505,"&gt;="&amp;CONFIG!$B$5,$B$6:$B$505,"&lt;="&amp;B19)-SUMIFS($F$6:$F$505,$B$6:$B$505,"&gt;="&amp;CONFIG!$B$5,$B$6:$B$505,"&lt;="&amp;B19))</f>
        <v/>
      </c>
      <c r="N19" s="5" t="str">
        <f t="shared" si="1"/>
        <v/>
      </c>
      <c r="O19" s="5" t="str">
        <f t="shared" ca="1" si="2"/>
        <v/>
      </c>
    </row>
    <row r="20" spans="1:15">
      <c r="A20" s="2"/>
      <c r="B20" s="3"/>
      <c r="C20" s="16"/>
      <c r="D20" s="2"/>
      <c r="E20" s="7"/>
      <c r="F20" s="7"/>
      <c r="G20" s="2"/>
      <c r="H20" s="2"/>
      <c r="I20" s="2"/>
      <c r="J20" s="16"/>
      <c r="K20" s="6" t="str">
        <f t="shared" si="0"/>
        <v/>
      </c>
      <c r="L20" s="15" t="str">
        <f>IF(B20="","",CONFIG!$B$7+SUMIFS($E$6:$E$505,$B$6:$B$505,"&gt;="&amp;CONFIG!$B$5,$B$6:$B$505,"&lt;="&amp;B20,$G$6:$G$505,"Realizado")-SUMIFS($F$6:$F$505,$B$6:$B$505,"&gt;="&amp;CONFIG!$B$5,$B$6:$B$505,"&lt;="&amp;B20,$G$6:$G$505,"Realizado"))</f>
        <v/>
      </c>
      <c r="M20" s="15" t="str">
        <f>IF(B20="","",CONFIG!$B$7+SUMIFS($E$6:$E$505,$B$6:$B$505,"&gt;="&amp;CONFIG!$B$5,$B$6:$B$505,"&lt;="&amp;B20)-SUMIFS($F$6:$F$505,$B$6:$B$505,"&gt;="&amp;CONFIG!$B$5,$B$6:$B$505,"&lt;="&amp;B20))</f>
        <v/>
      </c>
      <c r="N20" s="5" t="str">
        <f t="shared" si="1"/>
        <v/>
      </c>
      <c r="O20" s="5" t="str">
        <f t="shared" ca="1" si="2"/>
        <v/>
      </c>
    </row>
    <row r="21" spans="1:15">
      <c r="A21" s="2"/>
      <c r="B21" s="3"/>
      <c r="C21" s="16"/>
      <c r="D21" s="2"/>
      <c r="E21" s="7"/>
      <c r="F21" s="7"/>
      <c r="G21" s="2"/>
      <c r="H21" s="2"/>
      <c r="I21" s="2"/>
      <c r="J21" s="16"/>
      <c r="K21" s="6" t="str">
        <f t="shared" si="0"/>
        <v/>
      </c>
      <c r="L21" s="15" t="str">
        <f>IF(B21="","",CONFIG!$B$7+SUMIFS($E$6:$E$505,$B$6:$B$505,"&gt;="&amp;CONFIG!$B$5,$B$6:$B$505,"&lt;="&amp;B21,$G$6:$G$505,"Realizado")-SUMIFS($F$6:$F$505,$B$6:$B$505,"&gt;="&amp;CONFIG!$B$5,$B$6:$B$505,"&lt;="&amp;B21,$G$6:$G$505,"Realizado"))</f>
        <v/>
      </c>
      <c r="M21" s="15" t="str">
        <f>IF(B21="","",CONFIG!$B$7+SUMIFS($E$6:$E$505,$B$6:$B$505,"&gt;="&amp;CONFIG!$B$5,$B$6:$B$505,"&lt;="&amp;B21)-SUMIFS($F$6:$F$505,$B$6:$B$505,"&gt;="&amp;CONFIG!$B$5,$B$6:$B$505,"&lt;="&amp;B21))</f>
        <v/>
      </c>
      <c r="N21" s="5" t="str">
        <f t="shared" si="1"/>
        <v/>
      </c>
      <c r="O21" s="5" t="str">
        <f t="shared" ca="1" si="2"/>
        <v/>
      </c>
    </row>
    <row r="22" spans="1:15">
      <c r="A22" s="2"/>
      <c r="B22" s="3"/>
      <c r="C22" s="16"/>
      <c r="D22" s="2"/>
      <c r="E22" s="7"/>
      <c r="F22" s="7"/>
      <c r="G22" s="2"/>
      <c r="H22" s="2"/>
      <c r="I22" s="2"/>
      <c r="J22" s="16"/>
      <c r="K22" s="6" t="str">
        <f t="shared" si="0"/>
        <v/>
      </c>
      <c r="L22" s="15" t="str">
        <f>IF(B22="","",CONFIG!$B$7+SUMIFS($E$6:$E$505,$B$6:$B$505,"&gt;="&amp;CONFIG!$B$5,$B$6:$B$505,"&lt;="&amp;B22,$G$6:$G$505,"Realizado")-SUMIFS($F$6:$F$505,$B$6:$B$505,"&gt;="&amp;CONFIG!$B$5,$B$6:$B$505,"&lt;="&amp;B22,$G$6:$G$505,"Realizado"))</f>
        <v/>
      </c>
      <c r="M22" s="15" t="str">
        <f>IF(B22="","",CONFIG!$B$7+SUMIFS($E$6:$E$505,$B$6:$B$505,"&gt;="&amp;CONFIG!$B$5,$B$6:$B$505,"&lt;="&amp;B22)-SUMIFS($F$6:$F$505,$B$6:$B$505,"&gt;="&amp;CONFIG!$B$5,$B$6:$B$505,"&lt;="&amp;B22))</f>
        <v/>
      </c>
      <c r="N22" s="5" t="str">
        <f t="shared" si="1"/>
        <v/>
      </c>
      <c r="O22" s="5" t="str">
        <f t="shared" ca="1" si="2"/>
        <v/>
      </c>
    </row>
    <row r="23" spans="1:15">
      <c r="A23" s="2"/>
      <c r="B23" s="3"/>
      <c r="C23" s="16"/>
      <c r="D23" s="2"/>
      <c r="E23" s="7"/>
      <c r="F23" s="7"/>
      <c r="G23" s="2"/>
      <c r="H23" s="2"/>
      <c r="I23" s="2"/>
      <c r="J23" s="16"/>
      <c r="K23" s="6" t="str">
        <f t="shared" si="0"/>
        <v/>
      </c>
      <c r="L23" s="15" t="str">
        <f>IF(B23="","",CONFIG!$B$7+SUMIFS($E$6:$E$505,$B$6:$B$505,"&gt;="&amp;CONFIG!$B$5,$B$6:$B$505,"&lt;="&amp;B23,$G$6:$G$505,"Realizado")-SUMIFS($F$6:$F$505,$B$6:$B$505,"&gt;="&amp;CONFIG!$B$5,$B$6:$B$505,"&lt;="&amp;B23,$G$6:$G$505,"Realizado"))</f>
        <v/>
      </c>
      <c r="M23" s="15" t="str">
        <f>IF(B23="","",CONFIG!$B$7+SUMIFS($E$6:$E$505,$B$6:$B$505,"&gt;="&amp;CONFIG!$B$5,$B$6:$B$505,"&lt;="&amp;B23)-SUMIFS($F$6:$F$505,$B$6:$B$505,"&gt;="&amp;CONFIG!$B$5,$B$6:$B$505,"&lt;="&amp;B23))</f>
        <v/>
      </c>
      <c r="N23" s="5" t="str">
        <f t="shared" si="1"/>
        <v/>
      </c>
      <c r="O23" s="5" t="str">
        <f t="shared" ca="1" si="2"/>
        <v/>
      </c>
    </row>
    <row r="24" spans="1:15">
      <c r="A24" s="2"/>
      <c r="B24" s="3"/>
      <c r="C24" s="16"/>
      <c r="D24" s="2"/>
      <c r="E24" s="7"/>
      <c r="F24" s="7"/>
      <c r="G24" s="2"/>
      <c r="H24" s="2"/>
      <c r="I24" s="2"/>
      <c r="J24" s="16"/>
      <c r="K24" s="6" t="str">
        <f t="shared" si="0"/>
        <v/>
      </c>
      <c r="L24" s="15" t="str">
        <f>IF(B24="","",CONFIG!$B$7+SUMIFS($E$6:$E$505,$B$6:$B$505,"&gt;="&amp;CONFIG!$B$5,$B$6:$B$505,"&lt;="&amp;B24,$G$6:$G$505,"Realizado")-SUMIFS($F$6:$F$505,$B$6:$B$505,"&gt;="&amp;CONFIG!$B$5,$B$6:$B$505,"&lt;="&amp;B24,$G$6:$G$505,"Realizado"))</f>
        <v/>
      </c>
      <c r="M24" s="15" t="str">
        <f>IF(B24="","",CONFIG!$B$7+SUMIFS($E$6:$E$505,$B$6:$B$505,"&gt;="&amp;CONFIG!$B$5,$B$6:$B$505,"&lt;="&amp;B24)-SUMIFS($F$6:$F$505,$B$6:$B$505,"&gt;="&amp;CONFIG!$B$5,$B$6:$B$505,"&lt;="&amp;B24))</f>
        <v/>
      </c>
      <c r="N24" s="5" t="str">
        <f t="shared" si="1"/>
        <v/>
      </c>
      <c r="O24" s="5" t="str">
        <f t="shared" ca="1" si="2"/>
        <v/>
      </c>
    </row>
    <row r="25" spans="1:15">
      <c r="A25" s="2"/>
      <c r="B25" s="3"/>
      <c r="C25" s="16"/>
      <c r="D25" s="2"/>
      <c r="E25" s="7"/>
      <c r="F25" s="7"/>
      <c r="G25" s="2"/>
      <c r="H25" s="2"/>
      <c r="I25" s="2"/>
      <c r="J25" s="16"/>
      <c r="K25" s="6" t="str">
        <f t="shared" si="0"/>
        <v/>
      </c>
      <c r="L25" s="15" t="str">
        <f>IF(B25="","",CONFIG!$B$7+SUMIFS($E$6:$E$505,$B$6:$B$505,"&gt;="&amp;CONFIG!$B$5,$B$6:$B$505,"&lt;="&amp;B25,$G$6:$G$505,"Realizado")-SUMIFS($F$6:$F$505,$B$6:$B$505,"&gt;="&amp;CONFIG!$B$5,$B$6:$B$505,"&lt;="&amp;B25,$G$6:$G$505,"Realizado"))</f>
        <v/>
      </c>
      <c r="M25" s="15" t="str">
        <f>IF(B25="","",CONFIG!$B$7+SUMIFS($E$6:$E$505,$B$6:$B$505,"&gt;="&amp;CONFIG!$B$5,$B$6:$B$505,"&lt;="&amp;B25)-SUMIFS($F$6:$F$505,$B$6:$B$505,"&gt;="&amp;CONFIG!$B$5,$B$6:$B$505,"&lt;="&amp;B25))</f>
        <v/>
      </c>
      <c r="N25" s="5" t="str">
        <f t="shared" si="1"/>
        <v/>
      </c>
      <c r="O25" s="5" t="str">
        <f t="shared" ca="1" si="2"/>
        <v/>
      </c>
    </row>
    <row r="26" spans="1:15">
      <c r="A26" s="2"/>
      <c r="B26" s="3"/>
      <c r="C26" s="16"/>
      <c r="D26" s="2"/>
      <c r="E26" s="7"/>
      <c r="F26" s="7"/>
      <c r="G26" s="2"/>
      <c r="H26" s="2"/>
      <c r="I26" s="2"/>
      <c r="J26" s="16"/>
      <c r="K26" s="6" t="str">
        <f t="shared" si="0"/>
        <v/>
      </c>
      <c r="L26" s="15" t="str">
        <f>IF(B26="","",CONFIG!$B$7+SUMIFS($E$6:$E$505,$B$6:$B$505,"&gt;="&amp;CONFIG!$B$5,$B$6:$B$505,"&lt;="&amp;B26,$G$6:$G$505,"Realizado")-SUMIFS($F$6:$F$505,$B$6:$B$505,"&gt;="&amp;CONFIG!$B$5,$B$6:$B$505,"&lt;="&amp;B26,$G$6:$G$505,"Realizado"))</f>
        <v/>
      </c>
      <c r="M26" s="15" t="str">
        <f>IF(B26="","",CONFIG!$B$7+SUMIFS($E$6:$E$505,$B$6:$B$505,"&gt;="&amp;CONFIG!$B$5,$B$6:$B$505,"&lt;="&amp;B26)-SUMIFS($F$6:$F$505,$B$6:$B$505,"&gt;="&amp;CONFIG!$B$5,$B$6:$B$505,"&lt;="&amp;B26))</f>
        <v/>
      </c>
      <c r="N26" s="5" t="str">
        <f t="shared" si="1"/>
        <v/>
      </c>
      <c r="O26" s="5" t="str">
        <f t="shared" ca="1" si="2"/>
        <v/>
      </c>
    </row>
    <row r="27" spans="1:15">
      <c r="A27" s="2"/>
      <c r="B27" s="3"/>
      <c r="C27" s="16"/>
      <c r="D27" s="2"/>
      <c r="E27" s="7"/>
      <c r="F27" s="7"/>
      <c r="G27" s="2"/>
      <c r="H27" s="2"/>
      <c r="I27" s="2"/>
      <c r="J27" s="16"/>
      <c r="K27" s="6" t="str">
        <f t="shared" si="0"/>
        <v/>
      </c>
      <c r="L27" s="15" t="str">
        <f>IF(B27="","",CONFIG!$B$7+SUMIFS($E$6:$E$505,$B$6:$B$505,"&gt;="&amp;CONFIG!$B$5,$B$6:$B$505,"&lt;="&amp;B27,$G$6:$G$505,"Realizado")-SUMIFS($F$6:$F$505,$B$6:$B$505,"&gt;="&amp;CONFIG!$B$5,$B$6:$B$505,"&lt;="&amp;B27,$G$6:$G$505,"Realizado"))</f>
        <v/>
      </c>
      <c r="M27" s="15" t="str">
        <f>IF(B27="","",CONFIG!$B$7+SUMIFS($E$6:$E$505,$B$6:$B$505,"&gt;="&amp;CONFIG!$B$5,$B$6:$B$505,"&lt;="&amp;B27)-SUMIFS($F$6:$F$505,$B$6:$B$505,"&gt;="&amp;CONFIG!$B$5,$B$6:$B$505,"&lt;="&amp;B27))</f>
        <v/>
      </c>
      <c r="N27" s="5" t="str">
        <f t="shared" si="1"/>
        <v/>
      </c>
      <c r="O27" s="5" t="str">
        <f t="shared" ca="1" si="2"/>
        <v/>
      </c>
    </row>
    <row r="28" spans="1:15">
      <c r="A28" s="2"/>
      <c r="B28" s="3"/>
      <c r="C28" s="16"/>
      <c r="D28" s="2"/>
      <c r="E28" s="7"/>
      <c r="F28" s="7"/>
      <c r="G28" s="2"/>
      <c r="H28" s="2"/>
      <c r="I28" s="2"/>
      <c r="J28" s="16"/>
      <c r="K28" s="6" t="str">
        <f t="shared" si="0"/>
        <v/>
      </c>
      <c r="L28" s="15" t="str">
        <f>IF(B28="","",CONFIG!$B$7+SUMIFS($E$6:$E$505,$B$6:$B$505,"&gt;="&amp;CONFIG!$B$5,$B$6:$B$505,"&lt;="&amp;B28,$G$6:$G$505,"Realizado")-SUMIFS($F$6:$F$505,$B$6:$B$505,"&gt;="&amp;CONFIG!$B$5,$B$6:$B$505,"&lt;="&amp;B28,$G$6:$G$505,"Realizado"))</f>
        <v/>
      </c>
      <c r="M28" s="15" t="str">
        <f>IF(B28="","",CONFIG!$B$7+SUMIFS($E$6:$E$505,$B$6:$B$505,"&gt;="&amp;CONFIG!$B$5,$B$6:$B$505,"&lt;="&amp;B28)-SUMIFS($F$6:$F$505,$B$6:$B$505,"&gt;="&amp;CONFIG!$B$5,$B$6:$B$505,"&lt;="&amp;B28))</f>
        <v/>
      </c>
      <c r="N28" s="5" t="str">
        <f t="shared" si="1"/>
        <v/>
      </c>
      <c r="O28" s="5" t="str">
        <f t="shared" ca="1" si="2"/>
        <v/>
      </c>
    </row>
    <row r="29" spans="1:15">
      <c r="A29" s="2"/>
      <c r="B29" s="3"/>
      <c r="C29" s="16"/>
      <c r="D29" s="2"/>
      <c r="E29" s="7"/>
      <c r="F29" s="7"/>
      <c r="G29" s="2"/>
      <c r="H29" s="2"/>
      <c r="I29" s="2"/>
      <c r="J29" s="16"/>
      <c r="K29" s="6" t="str">
        <f t="shared" si="0"/>
        <v/>
      </c>
      <c r="L29" s="15" t="str">
        <f>IF(B29="","",CONFIG!$B$7+SUMIFS($E$6:$E$505,$B$6:$B$505,"&gt;="&amp;CONFIG!$B$5,$B$6:$B$505,"&lt;="&amp;B29,$G$6:$G$505,"Realizado")-SUMIFS($F$6:$F$505,$B$6:$B$505,"&gt;="&amp;CONFIG!$B$5,$B$6:$B$505,"&lt;="&amp;B29,$G$6:$G$505,"Realizado"))</f>
        <v/>
      </c>
      <c r="M29" s="15" t="str">
        <f>IF(B29="","",CONFIG!$B$7+SUMIFS($E$6:$E$505,$B$6:$B$505,"&gt;="&amp;CONFIG!$B$5,$B$6:$B$505,"&lt;="&amp;B29)-SUMIFS($F$6:$F$505,$B$6:$B$505,"&gt;="&amp;CONFIG!$B$5,$B$6:$B$505,"&lt;="&amp;B29))</f>
        <v/>
      </c>
      <c r="N29" s="5" t="str">
        <f t="shared" si="1"/>
        <v/>
      </c>
      <c r="O29" s="5" t="str">
        <f t="shared" ca="1" si="2"/>
        <v/>
      </c>
    </row>
    <row r="30" spans="1:15">
      <c r="A30" s="2"/>
      <c r="B30" s="3"/>
      <c r="C30" s="16"/>
      <c r="D30" s="2"/>
      <c r="E30" s="7"/>
      <c r="F30" s="7"/>
      <c r="G30" s="2"/>
      <c r="H30" s="2"/>
      <c r="I30" s="2"/>
      <c r="J30" s="16"/>
      <c r="K30" s="6" t="str">
        <f t="shared" si="0"/>
        <v/>
      </c>
      <c r="L30" s="15" t="str">
        <f>IF(B30="","",CONFIG!$B$7+SUMIFS($E$6:$E$505,$B$6:$B$505,"&gt;="&amp;CONFIG!$B$5,$B$6:$B$505,"&lt;="&amp;B30,$G$6:$G$505,"Realizado")-SUMIFS($F$6:$F$505,$B$6:$B$505,"&gt;="&amp;CONFIG!$B$5,$B$6:$B$505,"&lt;="&amp;B30,$G$6:$G$505,"Realizado"))</f>
        <v/>
      </c>
      <c r="M30" s="15" t="str">
        <f>IF(B30="","",CONFIG!$B$7+SUMIFS($E$6:$E$505,$B$6:$B$505,"&gt;="&amp;CONFIG!$B$5,$B$6:$B$505,"&lt;="&amp;B30)-SUMIFS($F$6:$F$505,$B$6:$B$505,"&gt;="&amp;CONFIG!$B$5,$B$6:$B$505,"&lt;="&amp;B30))</f>
        <v/>
      </c>
      <c r="N30" s="5" t="str">
        <f t="shared" si="1"/>
        <v/>
      </c>
      <c r="O30" s="5" t="str">
        <f t="shared" ca="1" si="2"/>
        <v/>
      </c>
    </row>
    <row r="31" spans="1:15">
      <c r="A31" s="2"/>
      <c r="B31" s="3"/>
      <c r="C31" s="16"/>
      <c r="D31" s="2"/>
      <c r="E31" s="7"/>
      <c r="F31" s="7"/>
      <c r="G31" s="2"/>
      <c r="H31" s="2"/>
      <c r="I31" s="2"/>
      <c r="J31" s="16"/>
      <c r="K31" s="6" t="str">
        <f t="shared" si="0"/>
        <v/>
      </c>
      <c r="L31" s="15" t="str">
        <f>IF(B31="","",CONFIG!$B$7+SUMIFS($E$6:$E$505,$B$6:$B$505,"&gt;="&amp;CONFIG!$B$5,$B$6:$B$505,"&lt;="&amp;B31,$G$6:$G$505,"Realizado")-SUMIFS($F$6:$F$505,$B$6:$B$505,"&gt;="&amp;CONFIG!$B$5,$B$6:$B$505,"&lt;="&amp;B31,$G$6:$G$505,"Realizado"))</f>
        <v/>
      </c>
      <c r="M31" s="15" t="str">
        <f>IF(B31="","",CONFIG!$B$7+SUMIFS($E$6:$E$505,$B$6:$B$505,"&gt;="&amp;CONFIG!$B$5,$B$6:$B$505,"&lt;="&amp;B31)-SUMIFS($F$6:$F$505,$B$6:$B$505,"&gt;="&amp;CONFIG!$B$5,$B$6:$B$505,"&lt;="&amp;B31))</f>
        <v/>
      </c>
      <c r="N31" s="5" t="str">
        <f t="shared" si="1"/>
        <v/>
      </c>
      <c r="O31" s="5" t="str">
        <f t="shared" ca="1" si="2"/>
        <v/>
      </c>
    </row>
    <row r="32" spans="1:15">
      <c r="A32" s="2"/>
      <c r="B32" s="3"/>
      <c r="C32" s="16"/>
      <c r="D32" s="2"/>
      <c r="E32" s="7"/>
      <c r="F32" s="7"/>
      <c r="G32" s="2"/>
      <c r="H32" s="2"/>
      <c r="I32" s="2"/>
      <c r="J32" s="16"/>
      <c r="K32" s="6" t="str">
        <f t="shared" si="0"/>
        <v/>
      </c>
      <c r="L32" s="15" t="str">
        <f>IF(B32="","",CONFIG!$B$7+SUMIFS($E$6:$E$505,$B$6:$B$505,"&gt;="&amp;CONFIG!$B$5,$B$6:$B$505,"&lt;="&amp;B32,$G$6:$G$505,"Realizado")-SUMIFS($F$6:$F$505,$B$6:$B$505,"&gt;="&amp;CONFIG!$B$5,$B$6:$B$505,"&lt;="&amp;B32,$G$6:$G$505,"Realizado"))</f>
        <v/>
      </c>
      <c r="M32" s="15" t="str">
        <f>IF(B32="","",CONFIG!$B$7+SUMIFS($E$6:$E$505,$B$6:$B$505,"&gt;="&amp;CONFIG!$B$5,$B$6:$B$505,"&lt;="&amp;B32)-SUMIFS($F$6:$F$505,$B$6:$B$505,"&gt;="&amp;CONFIG!$B$5,$B$6:$B$505,"&lt;="&amp;B32))</f>
        <v/>
      </c>
      <c r="N32" s="5" t="str">
        <f t="shared" si="1"/>
        <v/>
      </c>
      <c r="O32" s="5" t="str">
        <f t="shared" ca="1" si="2"/>
        <v/>
      </c>
    </row>
    <row r="33" spans="1:15">
      <c r="A33" s="2"/>
      <c r="B33" s="3"/>
      <c r="C33" s="16"/>
      <c r="D33" s="2"/>
      <c r="E33" s="7"/>
      <c r="F33" s="7"/>
      <c r="G33" s="2"/>
      <c r="H33" s="2"/>
      <c r="I33" s="2"/>
      <c r="J33" s="16"/>
      <c r="K33" s="6" t="str">
        <f t="shared" si="0"/>
        <v/>
      </c>
      <c r="L33" s="15" t="str">
        <f>IF(B33="","",CONFIG!$B$7+SUMIFS($E$6:$E$505,$B$6:$B$505,"&gt;="&amp;CONFIG!$B$5,$B$6:$B$505,"&lt;="&amp;B33,$G$6:$G$505,"Realizado")-SUMIFS($F$6:$F$505,$B$6:$B$505,"&gt;="&amp;CONFIG!$B$5,$B$6:$B$505,"&lt;="&amp;B33,$G$6:$G$505,"Realizado"))</f>
        <v/>
      </c>
      <c r="M33" s="15" t="str">
        <f>IF(B33="","",CONFIG!$B$7+SUMIFS($E$6:$E$505,$B$6:$B$505,"&gt;="&amp;CONFIG!$B$5,$B$6:$B$505,"&lt;="&amp;B33)-SUMIFS($F$6:$F$505,$B$6:$B$505,"&gt;="&amp;CONFIG!$B$5,$B$6:$B$505,"&lt;="&amp;B33))</f>
        <v/>
      </c>
      <c r="N33" s="5" t="str">
        <f t="shared" si="1"/>
        <v/>
      </c>
      <c r="O33" s="5" t="str">
        <f t="shared" ca="1" si="2"/>
        <v/>
      </c>
    </row>
    <row r="34" spans="1:15">
      <c r="A34" s="2"/>
      <c r="B34" s="3"/>
      <c r="C34" s="16"/>
      <c r="D34" s="2"/>
      <c r="E34" s="7"/>
      <c r="F34" s="7"/>
      <c r="G34" s="2"/>
      <c r="H34" s="2"/>
      <c r="I34" s="2"/>
      <c r="J34" s="16"/>
      <c r="K34" s="6" t="str">
        <f t="shared" si="0"/>
        <v/>
      </c>
      <c r="L34" s="15" t="str">
        <f>IF(B34="","",CONFIG!$B$7+SUMIFS($E$6:$E$505,$B$6:$B$505,"&gt;="&amp;CONFIG!$B$5,$B$6:$B$505,"&lt;="&amp;B34,$G$6:$G$505,"Realizado")-SUMIFS($F$6:$F$505,$B$6:$B$505,"&gt;="&amp;CONFIG!$B$5,$B$6:$B$505,"&lt;="&amp;B34,$G$6:$G$505,"Realizado"))</f>
        <v/>
      </c>
      <c r="M34" s="15" t="str">
        <f>IF(B34="","",CONFIG!$B$7+SUMIFS($E$6:$E$505,$B$6:$B$505,"&gt;="&amp;CONFIG!$B$5,$B$6:$B$505,"&lt;="&amp;B34)-SUMIFS($F$6:$F$505,$B$6:$B$505,"&gt;="&amp;CONFIG!$B$5,$B$6:$B$505,"&lt;="&amp;B34))</f>
        <v/>
      </c>
      <c r="N34" s="5" t="str">
        <f t="shared" si="1"/>
        <v/>
      </c>
      <c r="O34" s="5" t="str">
        <f t="shared" ca="1" si="2"/>
        <v/>
      </c>
    </row>
    <row r="35" spans="1:15">
      <c r="A35" s="2"/>
      <c r="B35" s="3"/>
      <c r="C35" s="16"/>
      <c r="D35" s="2"/>
      <c r="E35" s="7"/>
      <c r="F35" s="7"/>
      <c r="G35" s="2"/>
      <c r="H35" s="2"/>
      <c r="I35" s="2"/>
      <c r="J35" s="16"/>
      <c r="K35" s="6" t="str">
        <f t="shared" si="0"/>
        <v/>
      </c>
      <c r="L35" s="15" t="str">
        <f>IF(B35="","",CONFIG!$B$7+SUMIFS($E$6:$E$505,$B$6:$B$505,"&gt;="&amp;CONFIG!$B$5,$B$6:$B$505,"&lt;="&amp;B35,$G$6:$G$505,"Realizado")-SUMIFS($F$6:$F$505,$B$6:$B$505,"&gt;="&amp;CONFIG!$B$5,$B$6:$B$505,"&lt;="&amp;B35,$G$6:$G$505,"Realizado"))</f>
        <v/>
      </c>
      <c r="M35" s="15" t="str">
        <f>IF(B35="","",CONFIG!$B$7+SUMIFS($E$6:$E$505,$B$6:$B$505,"&gt;="&amp;CONFIG!$B$5,$B$6:$B$505,"&lt;="&amp;B35)-SUMIFS($F$6:$F$505,$B$6:$B$505,"&gt;="&amp;CONFIG!$B$5,$B$6:$B$505,"&lt;="&amp;B35))</f>
        <v/>
      </c>
      <c r="N35" s="5" t="str">
        <f t="shared" si="1"/>
        <v/>
      </c>
      <c r="O35" s="5" t="str">
        <f t="shared" ca="1" si="2"/>
        <v/>
      </c>
    </row>
    <row r="36" spans="1:15">
      <c r="A36" s="2"/>
      <c r="B36" s="3"/>
      <c r="C36" s="16"/>
      <c r="D36" s="2"/>
      <c r="E36" s="7"/>
      <c r="F36" s="7"/>
      <c r="G36" s="2"/>
      <c r="H36" s="2"/>
      <c r="I36" s="2"/>
      <c r="J36" s="16"/>
      <c r="K36" s="6" t="str">
        <f t="shared" si="0"/>
        <v/>
      </c>
      <c r="L36" s="15" t="str">
        <f>IF(B36="","",CONFIG!$B$7+SUMIFS($E$6:$E$505,$B$6:$B$505,"&gt;="&amp;CONFIG!$B$5,$B$6:$B$505,"&lt;="&amp;B36,$G$6:$G$505,"Realizado")-SUMIFS($F$6:$F$505,$B$6:$B$505,"&gt;="&amp;CONFIG!$B$5,$B$6:$B$505,"&lt;="&amp;B36,$G$6:$G$505,"Realizado"))</f>
        <v/>
      </c>
      <c r="M36" s="15" t="str">
        <f>IF(B36="","",CONFIG!$B$7+SUMIFS($E$6:$E$505,$B$6:$B$505,"&gt;="&amp;CONFIG!$B$5,$B$6:$B$505,"&lt;="&amp;B36)-SUMIFS($F$6:$F$505,$B$6:$B$505,"&gt;="&amp;CONFIG!$B$5,$B$6:$B$505,"&lt;="&amp;B36))</f>
        <v/>
      </c>
      <c r="N36" s="5" t="str">
        <f t="shared" si="1"/>
        <v/>
      </c>
      <c r="O36" s="5" t="str">
        <f t="shared" ca="1" si="2"/>
        <v/>
      </c>
    </row>
    <row r="37" spans="1:15">
      <c r="A37" s="2"/>
      <c r="B37" s="3"/>
      <c r="C37" s="16"/>
      <c r="D37" s="2"/>
      <c r="E37" s="7"/>
      <c r="F37" s="7"/>
      <c r="G37" s="2"/>
      <c r="H37" s="2"/>
      <c r="I37" s="2"/>
      <c r="J37" s="16"/>
      <c r="K37" s="6" t="str">
        <f t="shared" si="0"/>
        <v/>
      </c>
      <c r="L37" s="15" t="str">
        <f>IF(B37="","",CONFIG!$B$7+SUMIFS($E$6:$E$505,$B$6:$B$505,"&gt;="&amp;CONFIG!$B$5,$B$6:$B$505,"&lt;="&amp;B37,$G$6:$G$505,"Realizado")-SUMIFS($F$6:$F$505,$B$6:$B$505,"&gt;="&amp;CONFIG!$B$5,$B$6:$B$505,"&lt;="&amp;B37,$G$6:$G$505,"Realizado"))</f>
        <v/>
      </c>
      <c r="M37" s="15" t="str">
        <f>IF(B37="","",CONFIG!$B$7+SUMIFS($E$6:$E$505,$B$6:$B$505,"&gt;="&amp;CONFIG!$B$5,$B$6:$B$505,"&lt;="&amp;B37)-SUMIFS($F$6:$F$505,$B$6:$B$505,"&gt;="&amp;CONFIG!$B$5,$B$6:$B$505,"&lt;="&amp;B37))</f>
        <v/>
      </c>
      <c r="N37" s="5" t="str">
        <f t="shared" si="1"/>
        <v/>
      </c>
      <c r="O37" s="5" t="str">
        <f t="shared" ca="1" si="2"/>
        <v/>
      </c>
    </row>
    <row r="38" spans="1:15">
      <c r="A38" s="2"/>
      <c r="B38" s="3"/>
      <c r="C38" s="16"/>
      <c r="D38" s="2"/>
      <c r="E38" s="7"/>
      <c r="F38" s="7"/>
      <c r="G38" s="2"/>
      <c r="H38" s="2"/>
      <c r="I38" s="2"/>
      <c r="J38" s="16"/>
      <c r="K38" s="6" t="str">
        <f t="shared" si="0"/>
        <v/>
      </c>
      <c r="L38" s="15" t="str">
        <f>IF(B38="","",CONFIG!$B$7+SUMIFS($E$6:$E$505,$B$6:$B$505,"&gt;="&amp;CONFIG!$B$5,$B$6:$B$505,"&lt;="&amp;B38,$G$6:$G$505,"Realizado")-SUMIFS($F$6:$F$505,$B$6:$B$505,"&gt;="&amp;CONFIG!$B$5,$B$6:$B$505,"&lt;="&amp;B38,$G$6:$G$505,"Realizado"))</f>
        <v/>
      </c>
      <c r="M38" s="15" t="str">
        <f>IF(B38="","",CONFIG!$B$7+SUMIFS($E$6:$E$505,$B$6:$B$505,"&gt;="&amp;CONFIG!$B$5,$B$6:$B$505,"&lt;="&amp;B38)-SUMIFS($F$6:$F$505,$B$6:$B$505,"&gt;="&amp;CONFIG!$B$5,$B$6:$B$505,"&lt;="&amp;B38))</f>
        <v/>
      </c>
      <c r="N38" s="5" t="str">
        <f t="shared" si="1"/>
        <v/>
      </c>
      <c r="O38" s="5" t="str">
        <f t="shared" ca="1" si="2"/>
        <v/>
      </c>
    </row>
    <row r="39" spans="1:15">
      <c r="A39" s="2"/>
      <c r="B39" s="3"/>
      <c r="C39" s="16"/>
      <c r="D39" s="2"/>
      <c r="E39" s="7"/>
      <c r="F39" s="7"/>
      <c r="G39" s="2"/>
      <c r="H39" s="2"/>
      <c r="I39" s="2"/>
      <c r="J39" s="16"/>
      <c r="K39" s="6" t="str">
        <f t="shared" si="0"/>
        <v/>
      </c>
      <c r="L39" s="15" t="str">
        <f>IF(B39="","",CONFIG!$B$7+SUMIFS($E$6:$E$505,$B$6:$B$505,"&gt;="&amp;CONFIG!$B$5,$B$6:$B$505,"&lt;="&amp;B39,$G$6:$G$505,"Realizado")-SUMIFS($F$6:$F$505,$B$6:$B$505,"&gt;="&amp;CONFIG!$B$5,$B$6:$B$505,"&lt;="&amp;B39,$G$6:$G$505,"Realizado"))</f>
        <v/>
      </c>
      <c r="M39" s="15" t="str">
        <f>IF(B39="","",CONFIG!$B$7+SUMIFS($E$6:$E$505,$B$6:$B$505,"&gt;="&amp;CONFIG!$B$5,$B$6:$B$505,"&lt;="&amp;B39)-SUMIFS($F$6:$F$505,$B$6:$B$505,"&gt;="&amp;CONFIG!$B$5,$B$6:$B$505,"&lt;="&amp;B39))</f>
        <v/>
      </c>
      <c r="N39" s="5" t="str">
        <f t="shared" si="1"/>
        <v/>
      </c>
      <c r="O39" s="5" t="str">
        <f t="shared" ca="1" si="2"/>
        <v/>
      </c>
    </row>
    <row r="40" spans="1:15">
      <c r="A40" s="2"/>
      <c r="B40" s="3"/>
      <c r="C40" s="16"/>
      <c r="D40" s="2"/>
      <c r="E40" s="7"/>
      <c r="F40" s="7"/>
      <c r="G40" s="2"/>
      <c r="H40" s="2"/>
      <c r="I40" s="2"/>
      <c r="J40" s="16"/>
      <c r="K40" s="6" t="str">
        <f t="shared" si="0"/>
        <v/>
      </c>
      <c r="L40" s="15" t="str">
        <f>IF(B40="","",CONFIG!$B$7+SUMIFS($E$6:$E$505,$B$6:$B$505,"&gt;="&amp;CONFIG!$B$5,$B$6:$B$505,"&lt;="&amp;B40,$G$6:$G$505,"Realizado")-SUMIFS($F$6:$F$505,$B$6:$B$505,"&gt;="&amp;CONFIG!$B$5,$B$6:$B$505,"&lt;="&amp;B40,$G$6:$G$505,"Realizado"))</f>
        <v/>
      </c>
      <c r="M40" s="15" t="str">
        <f>IF(B40="","",CONFIG!$B$7+SUMIFS($E$6:$E$505,$B$6:$B$505,"&gt;="&amp;CONFIG!$B$5,$B$6:$B$505,"&lt;="&amp;B40)-SUMIFS($F$6:$F$505,$B$6:$B$505,"&gt;="&amp;CONFIG!$B$5,$B$6:$B$505,"&lt;="&amp;B40))</f>
        <v/>
      </c>
      <c r="N40" s="5" t="str">
        <f t="shared" si="1"/>
        <v/>
      </c>
      <c r="O40" s="5" t="str">
        <f t="shared" ca="1" si="2"/>
        <v/>
      </c>
    </row>
    <row r="41" spans="1:15">
      <c r="A41" s="2"/>
      <c r="B41" s="3"/>
      <c r="C41" s="16"/>
      <c r="D41" s="2"/>
      <c r="E41" s="7"/>
      <c r="F41" s="7"/>
      <c r="G41" s="2"/>
      <c r="H41" s="2"/>
      <c r="I41" s="2"/>
      <c r="J41" s="16"/>
      <c r="K41" s="6" t="str">
        <f t="shared" si="0"/>
        <v/>
      </c>
      <c r="L41" s="15" t="str">
        <f>IF(B41="","",CONFIG!$B$7+SUMIFS($E$6:$E$505,$B$6:$B$505,"&gt;="&amp;CONFIG!$B$5,$B$6:$B$505,"&lt;="&amp;B41,$G$6:$G$505,"Realizado")-SUMIFS($F$6:$F$505,$B$6:$B$505,"&gt;="&amp;CONFIG!$B$5,$B$6:$B$505,"&lt;="&amp;B41,$G$6:$G$505,"Realizado"))</f>
        <v/>
      </c>
      <c r="M41" s="15" t="str">
        <f>IF(B41="","",CONFIG!$B$7+SUMIFS($E$6:$E$505,$B$6:$B$505,"&gt;="&amp;CONFIG!$B$5,$B$6:$B$505,"&lt;="&amp;B41)-SUMIFS($F$6:$F$505,$B$6:$B$505,"&gt;="&amp;CONFIG!$B$5,$B$6:$B$505,"&lt;="&amp;B41))</f>
        <v/>
      </c>
      <c r="N41" s="5" t="str">
        <f t="shared" si="1"/>
        <v/>
      </c>
      <c r="O41" s="5" t="str">
        <f t="shared" ca="1" si="2"/>
        <v/>
      </c>
    </row>
    <row r="42" spans="1:15">
      <c r="A42" s="2"/>
      <c r="B42" s="3"/>
      <c r="C42" s="16"/>
      <c r="D42" s="2"/>
      <c r="E42" s="7"/>
      <c r="F42" s="7"/>
      <c r="G42" s="2"/>
      <c r="H42" s="2"/>
      <c r="I42" s="2"/>
      <c r="J42" s="16"/>
      <c r="K42" s="6" t="str">
        <f t="shared" si="0"/>
        <v/>
      </c>
      <c r="L42" s="15" t="str">
        <f>IF(B42="","",CONFIG!$B$7+SUMIFS($E$6:$E$505,$B$6:$B$505,"&gt;="&amp;CONFIG!$B$5,$B$6:$B$505,"&lt;="&amp;B42,$G$6:$G$505,"Realizado")-SUMIFS($F$6:$F$505,$B$6:$B$505,"&gt;="&amp;CONFIG!$B$5,$B$6:$B$505,"&lt;="&amp;B42,$G$6:$G$505,"Realizado"))</f>
        <v/>
      </c>
      <c r="M42" s="15" t="str">
        <f>IF(B42="","",CONFIG!$B$7+SUMIFS($E$6:$E$505,$B$6:$B$505,"&gt;="&amp;CONFIG!$B$5,$B$6:$B$505,"&lt;="&amp;B42)-SUMIFS($F$6:$F$505,$B$6:$B$505,"&gt;="&amp;CONFIG!$B$5,$B$6:$B$505,"&lt;="&amp;B42))</f>
        <v/>
      </c>
      <c r="N42" s="5" t="str">
        <f t="shared" si="1"/>
        <v/>
      </c>
      <c r="O42" s="5" t="str">
        <f t="shared" ca="1" si="2"/>
        <v/>
      </c>
    </row>
    <row r="43" spans="1:15">
      <c r="A43" s="2"/>
      <c r="B43" s="3"/>
      <c r="C43" s="16"/>
      <c r="D43" s="2"/>
      <c r="E43" s="7"/>
      <c r="F43" s="7"/>
      <c r="G43" s="2"/>
      <c r="H43" s="2"/>
      <c r="I43" s="2"/>
      <c r="J43" s="16"/>
      <c r="K43" s="6" t="str">
        <f t="shared" si="0"/>
        <v/>
      </c>
      <c r="L43" s="15" t="str">
        <f>IF(B43="","",CONFIG!$B$7+SUMIFS($E$6:$E$505,$B$6:$B$505,"&gt;="&amp;CONFIG!$B$5,$B$6:$B$505,"&lt;="&amp;B43,$G$6:$G$505,"Realizado")-SUMIFS($F$6:$F$505,$B$6:$B$505,"&gt;="&amp;CONFIG!$B$5,$B$6:$B$505,"&lt;="&amp;B43,$G$6:$G$505,"Realizado"))</f>
        <v/>
      </c>
      <c r="M43" s="15" t="str">
        <f>IF(B43="","",CONFIG!$B$7+SUMIFS($E$6:$E$505,$B$6:$B$505,"&gt;="&amp;CONFIG!$B$5,$B$6:$B$505,"&lt;="&amp;B43)-SUMIFS($F$6:$F$505,$B$6:$B$505,"&gt;="&amp;CONFIG!$B$5,$B$6:$B$505,"&lt;="&amp;B43))</f>
        <v/>
      </c>
      <c r="N43" s="5" t="str">
        <f t="shared" si="1"/>
        <v/>
      </c>
      <c r="O43" s="5" t="str">
        <f t="shared" ca="1" si="2"/>
        <v/>
      </c>
    </row>
    <row r="44" spans="1:15">
      <c r="A44" s="2"/>
      <c r="B44" s="3"/>
      <c r="C44" s="16"/>
      <c r="D44" s="2"/>
      <c r="E44" s="7"/>
      <c r="F44" s="7"/>
      <c r="G44" s="2"/>
      <c r="H44" s="2"/>
      <c r="I44" s="2"/>
      <c r="J44" s="16"/>
      <c r="K44" s="6" t="str">
        <f t="shared" si="0"/>
        <v/>
      </c>
      <c r="L44" s="15" t="str">
        <f>IF(B44="","",CONFIG!$B$7+SUMIFS($E$6:$E$505,$B$6:$B$505,"&gt;="&amp;CONFIG!$B$5,$B$6:$B$505,"&lt;="&amp;B44,$G$6:$G$505,"Realizado")-SUMIFS($F$6:$F$505,$B$6:$B$505,"&gt;="&amp;CONFIG!$B$5,$B$6:$B$505,"&lt;="&amp;B44,$G$6:$G$505,"Realizado"))</f>
        <v/>
      </c>
      <c r="M44" s="15" t="str">
        <f>IF(B44="","",CONFIG!$B$7+SUMIFS($E$6:$E$505,$B$6:$B$505,"&gt;="&amp;CONFIG!$B$5,$B$6:$B$505,"&lt;="&amp;B44)-SUMIFS($F$6:$F$505,$B$6:$B$505,"&gt;="&amp;CONFIG!$B$5,$B$6:$B$505,"&lt;="&amp;B44))</f>
        <v/>
      </c>
      <c r="N44" s="5" t="str">
        <f t="shared" si="1"/>
        <v/>
      </c>
      <c r="O44" s="5" t="str">
        <f t="shared" ca="1" si="2"/>
        <v/>
      </c>
    </row>
    <row r="45" spans="1:15">
      <c r="A45" s="2"/>
      <c r="B45" s="3"/>
      <c r="C45" s="16"/>
      <c r="D45" s="2"/>
      <c r="E45" s="7"/>
      <c r="F45" s="7"/>
      <c r="G45" s="2"/>
      <c r="H45" s="2"/>
      <c r="I45" s="2"/>
      <c r="J45" s="16"/>
      <c r="K45" s="6" t="str">
        <f t="shared" si="0"/>
        <v/>
      </c>
      <c r="L45" s="15" t="str">
        <f>IF(B45="","",CONFIG!$B$7+SUMIFS($E$6:$E$505,$B$6:$B$505,"&gt;="&amp;CONFIG!$B$5,$B$6:$B$505,"&lt;="&amp;B45,$G$6:$G$505,"Realizado")-SUMIFS($F$6:$F$505,$B$6:$B$505,"&gt;="&amp;CONFIG!$B$5,$B$6:$B$505,"&lt;="&amp;B45,$G$6:$G$505,"Realizado"))</f>
        <v/>
      </c>
      <c r="M45" s="15" t="str">
        <f>IF(B45="","",CONFIG!$B$7+SUMIFS($E$6:$E$505,$B$6:$B$505,"&gt;="&amp;CONFIG!$B$5,$B$6:$B$505,"&lt;="&amp;B45)-SUMIFS($F$6:$F$505,$B$6:$B$505,"&gt;="&amp;CONFIG!$B$5,$B$6:$B$505,"&lt;="&amp;B45))</f>
        <v/>
      </c>
      <c r="N45" s="5" t="str">
        <f t="shared" si="1"/>
        <v/>
      </c>
      <c r="O45" s="5" t="str">
        <f t="shared" ca="1" si="2"/>
        <v/>
      </c>
    </row>
    <row r="46" spans="1:15">
      <c r="A46" s="2"/>
      <c r="B46" s="3"/>
      <c r="C46" s="16"/>
      <c r="D46" s="2"/>
      <c r="E46" s="7"/>
      <c r="F46" s="7"/>
      <c r="G46" s="2"/>
      <c r="H46" s="2"/>
      <c r="I46" s="2"/>
      <c r="J46" s="16"/>
      <c r="K46" s="6" t="str">
        <f t="shared" si="0"/>
        <v/>
      </c>
      <c r="L46" s="15" t="str">
        <f>IF(B46="","",CONFIG!$B$7+SUMIFS($E$6:$E$505,$B$6:$B$505,"&gt;="&amp;CONFIG!$B$5,$B$6:$B$505,"&lt;="&amp;B46,$G$6:$G$505,"Realizado")-SUMIFS($F$6:$F$505,$B$6:$B$505,"&gt;="&amp;CONFIG!$B$5,$B$6:$B$505,"&lt;="&amp;B46,$G$6:$G$505,"Realizado"))</f>
        <v/>
      </c>
      <c r="M46" s="15" t="str">
        <f>IF(B46="","",CONFIG!$B$7+SUMIFS($E$6:$E$505,$B$6:$B$505,"&gt;="&amp;CONFIG!$B$5,$B$6:$B$505,"&lt;="&amp;B46)-SUMIFS($F$6:$F$505,$B$6:$B$505,"&gt;="&amp;CONFIG!$B$5,$B$6:$B$505,"&lt;="&amp;B46))</f>
        <v/>
      </c>
      <c r="N46" s="5" t="str">
        <f t="shared" si="1"/>
        <v/>
      </c>
      <c r="O46" s="5" t="str">
        <f t="shared" ca="1" si="2"/>
        <v/>
      </c>
    </row>
    <row r="47" spans="1:15">
      <c r="A47" s="2"/>
      <c r="B47" s="3"/>
      <c r="C47" s="16"/>
      <c r="D47" s="2"/>
      <c r="E47" s="7"/>
      <c r="F47" s="7"/>
      <c r="G47" s="2"/>
      <c r="H47" s="2"/>
      <c r="I47" s="2"/>
      <c r="J47" s="16"/>
      <c r="K47" s="6" t="str">
        <f t="shared" si="0"/>
        <v/>
      </c>
      <c r="L47" s="15" t="str">
        <f>IF(B47="","",CONFIG!$B$7+SUMIFS($E$6:$E$505,$B$6:$B$505,"&gt;="&amp;CONFIG!$B$5,$B$6:$B$505,"&lt;="&amp;B47,$G$6:$G$505,"Realizado")-SUMIFS($F$6:$F$505,$B$6:$B$505,"&gt;="&amp;CONFIG!$B$5,$B$6:$B$505,"&lt;="&amp;B47,$G$6:$G$505,"Realizado"))</f>
        <v/>
      </c>
      <c r="M47" s="15" t="str">
        <f>IF(B47="","",CONFIG!$B$7+SUMIFS($E$6:$E$505,$B$6:$B$505,"&gt;="&amp;CONFIG!$B$5,$B$6:$B$505,"&lt;="&amp;B47)-SUMIFS($F$6:$F$505,$B$6:$B$505,"&gt;="&amp;CONFIG!$B$5,$B$6:$B$505,"&lt;="&amp;B47))</f>
        <v/>
      </c>
      <c r="N47" s="5" t="str">
        <f t="shared" si="1"/>
        <v/>
      </c>
      <c r="O47" s="5" t="str">
        <f t="shared" ca="1" si="2"/>
        <v/>
      </c>
    </row>
    <row r="48" spans="1:15">
      <c r="A48" s="2"/>
      <c r="B48" s="3"/>
      <c r="C48" s="16"/>
      <c r="D48" s="2"/>
      <c r="E48" s="7"/>
      <c r="F48" s="7"/>
      <c r="G48" s="2"/>
      <c r="H48" s="2"/>
      <c r="I48" s="2"/>
      <c r="J48" s="16"/>
      <c r="K48" s="6" t="str">
        <f t="shared" si="0"/>
        <v/>
      </c>
      <c r="L48" s="15" t="str">
        <f>IF(B48="","",CONFIG!$B$7+SUMIFS($E$6:$E$505,$B$6:$B$505,"&gt;="&amp;CONFIG!$B$5,$B$6:$B$505,"&lt;="&amp;B48,$G$6:$G$505,"Realizado")-SUMIFS($F$6:$F$505,$B$6:$B$505,"&gt;="&amp;CONFIG!$B$5,$B$6:$B$505,"&lt;="&amp;B48,$G$6:$G$505,"Realizado"))</f>
        <v/>
      </c>
      <c r="M48" s="15" t="str">
        <f>IF(B48="","",CONFIG!$B$7+SUMIFS($E$6:$E$505,$B$6:$B$505,"&gt;="&amp;CONFIG!$B$5,$B$6:$B$505,"&lt;="&amp;B48)-SUMIFS($F$6:$F$505,$B$6:$B$505,"&gt;="&amp;CONFIG!$B$5,$B$6:$B$505,"&lt;="&amp;B48))</f>
        <v/>
      </c>
      <c r="N48" s="5" t="str">
        <f t="shared" si="1"/>
        <v/>
      </c>
      <c r="O48" s="5" t="str">
        <f t="shared" ca="1" si="2"/>
        <v/>
      </c>
    </row>
    <row r="49" spans="1:15">
      <c r="A49" s="2"/>
      <c r="B49" s="3"/>
      <c r="C49" s="16"/>
      <c r="D49" s="2"/>
      <c r="E49" s="7"/>
      <c r="F49" s="7"/>
      <c r="G49" s="2"/>
      <c r="H49" s="2"/>
      <c r="I49" s="2"/>
      <c r="J49" s="16"/>
      <c r="K49" s="6" t="str">
        <f t="shared" si="0"/>
        <v/>
      </c>
      <c r="L49" s="15" t="str">
        <f>IF(B49="","",CONFIG!$B$7+SUMIFS($E$6:$E$505,$B$6:$B$505,"&gt;="&amp;CONFIG!$B$5,$B$6:$B$505,"&lt;="&amp;B49,$G$6:$G$505,"Realizado")-SUMIFS($F$6:$F$505,$B$6:$B$505,"&gt;="&amp;CONFIG!$B$5,$B$6:$B$505,"&lt;="&amp;B49,$G$6:$G$505,"Realizado"))</f>
        <v/>
      </c>
      <c r="M49" s="15" t="str">
        <f>IF(B49="","",CONFIG!$B$7+SUMIFS($E$6:$E$505,$B$6:$B$505,"&gt;="&amp;CONFIG!$B$5,$B$6:$B$505,"&lt;="&amp;B49)-SUMIFS($F$6:$F$505,$B$6:$B$505,"&gt;="&amp;CONFIG!$B$5,$B$6:$B$505,"&lt;="&amp;B49))</f>
        <v/>
      </c>
      <c r="N49" s="5" t="str">
        <f t="shared" si="1"/>
        <v/>
      </c>
      <c r="O49" s="5" t="str">
        <f t="shared" ca="1" si="2"/>
        <v/>
      </c>
    </row>
    <row r="50" spans="1:15">
      <c r="A50" s="2"/>
      <c r="B50" s="3"/>
      <c r="C50" s="16"/>
      <c r="D50" s="2"/>
      <c r="E50" s="7"/>
      <c r="F50" s="7"/>
      <c r="G50" s="2"/>
      <c r="H50" s="2"/>
      <c r="I50" s="2"/>
      <c r="J50" s="16"/>
      <c r="K50" s="6" t="str">
        <f t="shared" si="0"/>
        <v/>
      </c>
      <c r="L50" s="15" t="str">
        <f>IF(B50="","",CONFIG!$B$7+SUMIFS($E$6:$E$505,$B$6:$B$505,"&gt;="&amp;CONFIG!$B$5,$B$6:$B$505,"&lt;="&amp;B50,$G$6:$G$505,"Realizado")-SUMIFS($F$6:$F$505,$B$6:$B$505,"&gt;="&amp;CONFIG!$B$5,$B$6:$B$505,"&lt;="&amp;B50,$G$6:$G$505,"Realizado"))</f>
        <v/>
      </c>
      <c r="M50" s="15" t="str">
        <f>IF(B50="","",CONFIG!$B$7+SUMIFS($E$6:$E$505,$B$6:$B$505,"&gt;="&amp;CONFIG!$B$5,$B$6:$B$505,"&lt;="&amp;B50)-SUMIFS($F$6:$F$505,$B$6:$B$505,"&gt;="&amp;CONFIG!$B$5,$B$6:$B$505,"&lt;="&amp;B50))</f>
        <v/>
      </c>
      <c r="N50" s="5" t="str">
        <f t="shared" si="1"/>
        <v/>
      </c>
      <c r="O50" s="5" t="str">
        <f t="shared" ca="1" si="2"/>
        <v/>
      </c>
    </row>
    <row r="51" spans="1:15">
      <c r="A51" s="2"/>
      <c r="B51" s="3"/>
      <c r="C51" s="16"/>
      <c r="D51" s="2"/>
      <c r="E51" s="7"/>
      <c r="F51" s="7"/>
      <c r="G51" s="2"/>
      <c r="H51" s="2"/>
      <c r="I51" s="2"/>
      <c r="J51" s="16"/>
      <c r="K51" s="6" t="str">
        <f t="shared" si="0"/>
        <v/>
      </c>
      <c r="L51" s="15" t="str">
        <f>IF(B51="","",CONFIG!$B$7+SUMIFS($E$6:$E$505,$B$6:$B$505,"&gt;="&amp;CONFIG!$B$5,$B$6:$B$505,"&lt;="&amp;B51,$G$6:$G$505,"Realizado")-SUMIFS($F$6:$F$505,$B$6:$B$505,"&gt;="&amp;CONFIG!$B$5,$B$6:$B$505,"&lt;="&amp;B51,$G$6:$G$505,"Realizado"))</f>
        <v/>
      </c>
      <c r="M51" s="15" t="str">
        <f>IF(B51="","",CONFIG!$B$7+SUMIFS($E$6:$E$505,$B$6:$B$505,"&gt;="&amp;CONFIG!$B$5,$B$6:$B$505,"&lt;="&amp;B51)-SUMIFS($F$6:$F$505,$B$6:$B$505,"&gt;="&amp;CONFIG!$B$5,$B$6:$B$505,"&lt;="&amp;B51))</f>
        <v/>
      </c>
      <c r="N51" s="5" t="str">
        <f t="shared" si="1"/>
        <v/>
      </c>
      <c r="O51" s="5" t="str">
        <f t="shared" ca="1" si="2"/>
        <v/>
      </c>
    </row>
    <row r="52" spans="1:15">
      <c r="A52" s="2"/>
      <c r="B52" s="3"/>
      <c r="C52" s="16"/>
      <c r="D52" s="2"/>
      <c r="E52" s="7"/>
      <c r="F52" s="7"/>
      <c r="G52" s="2"/>
      <c r="H52" s="2"/>
      <c r="I52" s="2"/>
      <c r="J52" s="16"/>
      <c r="K52" s="6" t="str">
        <f t="shared" si="0"/>
        <v/>
      </c>
      <c r="L52" s="15" t="str">
        <f>IF(B52="","",CONFIG!$B$7+SUMIFS($E$6:$E$505,$B$6:$B$505,"&gt;="&amp;CONFIG!$B$5,$B$6:$B$505,"&lt;="&amp;B52,$G$6:$G$505,"Realizado")-SUMIFS($F$6:$F$505,$B$6:$B$505,"&gt;="&amp;CONFIG!$B$5,$B$6:$B$505,"&lt;="&amp;B52,$G$6:$G$505,"Realizado"))</f>
        <v/>
      </c>
      <c r="M52" s="15" t="str">
        <f>IF(B52="","",CONFIG!$B$7+SUMIFS($E$6:$E$505,$B$6:$B$505,"&gt;="&amp;CONFIG!$B$5,$B$6:$B$505,"&lt;="&amp;B52)-SUMIFS($F$6:$F$505,$B$6:$B$505,"&gt;="&amp;CONFIG!$B$5,$B$6:$B$505,"&lt;="&amp;B52))</f>
        <v/>
      </c>
      <c r="N52" s="5" t="str">
        <f t="shared" si="1"/>
        <v/>
      </c>
      <c r="O52" s="5" t="str">
        <f t="shared" ca="1" si="2"/>
        <v/>
      </c>
    </row>
    <row r="53" spans="1:15">
      <c r="A53" s="2"/>
      <c r="B53" s="3"/>
      <c r="C53" s="16"/>
      <c r="D53" s="2"/>
      <c r="E53" s="7"/>
      <c r="F53" s="7"/>
      <c r="G53" s="2"/>
      <c r="H53" s="2"/>
      <c r="I53" s="2"/>
      <c r="J53" s="16"/>
      <c r="K53" s="6" t="str">
        <f t="shared" si="0"/>
        <v/>
      </c>
      <c r="L53" s="15" t="str">
        <f>IF(B53="","",CONFIG!$B$7+SUMIFS($E$6:$E$505,$B$6:$B$505,"&gt;="&amp;CONFIG!$B$5,$B$6:$B$505,"&lt;="&amp;B53,$G$6:$G$505,"Realizado")-SUMIFS($F$6:$F$505,$B$6:$B$505,"&gt;="&amp;CONFIG!$B$5,$B$6:$B$505,"&lt;="&amp;B53,$G$6:$G$505,"Realizado"))</f>
        <v/>
      </c>
      <c r="M53" s="15" t="str">
        <f>IF(B53="","",CONFIG!$B$7+SUMIFS($E$6:$E$505,$B$6:$B$505,"&gt;="&amp;CONFIG!$B$5,$B$6:$B$505,"&lt;="&amp;B53)-SUMIFS($F$6:$F$505,$B$6:$B$505,"&gt;="&amp;CONFIG!$B$5,$B$6:$B$505,"&lt;="&amp;B53))</f>
        <v/>
      </c>
      <c r="N53" s="5" t="str">
        <f t="shared" si="1"/>
        <v/>
      </c>
      <c r="O53" s="5" t="str">
        <f t="shared" ca="1" si="2"/>
        <v/>
      </c>
    </row>
    <row r="54" spans="1:15">
      <c r="A54" s="2"/>
      <c r="B54" s="3"/>
      <c r="C54" s="16"/>
      <c r="D54" s="2"/>
      <c r="E54" s="7"/>
      <c r="F54" s="7"/>
      <c r="G54" s="2"/>
      <c r="H54" s="2"/>
      <c r="I54" s="2"/>
      <c r="J54" s="16"/>
      <c r="K54" s="6" t="str">
        <f t="shared" si="0"/>
        <v/>
      </c>
      <c r="L54" s="15" t="str">
        <f>IF(B54="","",CONFIG!$B$7+SUMIFS($E$6:$E$505,$B$6:$B$505,"&gt;="&amp;CONFIG!$B$5,$B$6:$B$505,"&lt;="&amp;B54,$G$6:$G$505,"Realizado")-SUMIFS($F$6:$F$505,$B$6:$B$505,"&gt;="&amp;CONFIG!$B$5,$B$6:$B$505,"&lt;="&amp;B54,$G$6:$G$505,"Realizado"))</f>
        <v/>
      </c>
      <c r="M54" s="15" t="str">
        <f>IF(B54="","",CONFIG!$B$7+SUMIFS($E$6:$E$505,$B$6:$B$505,"&gt;="&amp;CONFIG!$B$5,$B$6:$B$505,"&lt;="&amp;B54)-SUMIFS($F$6:$F$505,$B$6:$B$505,"&gt;="&amp;CONFIG!$B$5,$B$6:$B$505,"&lt;="&amp;B54))</f>
        <v/>
      </c>
      <c r="N54" s="5" t="str">
        <f t="shared" si="1"/>
        <v/>
      </c>
      <c r="O54" s="5" t="str">
        <f t="shared" ca="1" si="2"/>
        <v/>
      </c>
    </row>
    <row r="55" spans="1:15">
      <c r="A55" s="2"/>
      <c r="B55" s="3"/>
      <c r="C55" s="16"/>
      <c r="D55" s="2"/>
      <c r="E55" s="7"/>
      <c r="F55" s="7"/>
      <c r="G55" s="2"/>
      <c r="H55" s="2"/>
      <c r="I55" s="2"/>
      <c r="J55" s="16"/>
      <c r="K55" s="6" t="str">
        <f t="shared" si="0"/>
        <v/>
      </c>
      <c r="L55" s="15" t="str">
        <f>IF(B55="","",CONFIG!$B$7+SUMIFS($E$6:$E$505,$B$6:$B$505,"&gt;="&amp;CONFIG!$B$5,$B$6:$B$505,"&lt;="&amp;B55,$G$6:$G$505,"Realizado")-SUMIFS($F$6:$F$505,$B$6:$B$505,"&gt;="&amp;CONFIG!$B$5,$B$6:$B$505,"&lt;="&amp;B55,$G$6:$G$505,"Realizado"))</f>
        <v/>
      </c>
      <c r="M55" s="15" t="str">
        <f>IF(B55="","",CONFIG!$B$7+SUMIFS($E$6:$E$505,$B$6:$B$505,"&gt;="&amp;CONFIG!$B$5,$B$6:$B$505,"&lt;="&amp;B55)-SUMIFS($F$6:$F$505,$B$6:$B$505,"&gt;="&amp;CONFIG!$B$5,$B$6:$B$505,"&lt;="&amp;B55))</f>
        <v/>
      </c>
      <c r="N55" s="5" t="str">
        <f t="shared" si="1"/>
        <v/>
      </c>
      <c r="O55" s="5" t="str">
        <f t="shared" ca="1" si="2"/>
        <v/>
      </c>
    </row>
    <row r="56" spans="1:15">
      <c r="A56" s="2"/>
      <c r="B56" s="3"/>
      <c r="C56" s="16"/>
      <c r="D56" s="2"/>
      <c r="E56" s="7"/>
      <c r="F56" s="7"/>
      <c r="G56" s="2"/>
      <c r="H56" s="2"/>
      <c r="I56" s="2"/>
      <c r="J56" s="16"/>
      <c r="K56" s="6" t="str">
        <f t="shared" si="0"/>
        <v/>
      </c>
      <c r="L56" s="15" t="str">
        <f>IF(B56="","",CONFIG!$B$7+SUMIFS($E$6:$E$505,$B$6:$B$505,"&gt;="&amp;CONFIG!$B$5,$B$6:$B$505,"&lt;="&amp;B56,$G$6:$G$505,"Realizado")-SUMIFS($F$6:$F$505,$B$6:$B$505,"&gt;="&amp;CONFIG!$B$5,$B$6:$B$505,"&lt;="&amp;B56,$G$6:$G$505,"Realizado"))</f>
        <v/>
      </c>
      <c r="M56" s="15" t="str">
        <f>IF(B56="","",CONFIG!$B$7+SUMIFS($E$6:$E$505,$B$6:$B$505,"&gt;="&amp;CONFIG!$B$5,$B$6:$B$505,"&lt;="&amp;B56)-SUMIFS($F$6:$F$505,$B$6:$B$505,"&gt;="&amp;CONFIG!$B$5,$B$6:$B$505,"&lt;="&amp;B56))</f>
        <v/>
      </c>
      <c r="N56" s="5" t="str">
        <f t="shared" si="1"/>
        <v/>
      </c>
      <c r="O56" s="5" t="str">
        <f t="shared" ca="1" si="2"/>
        <v/>
      </c>
    </row>
    <row r="57" spans="1:15">
      <c r="A57" s="2"/>
      <c r="B57" s="3"/>
      <c r="C57" s="16"/>
      <c r="D57" s="2"/>
      <c r="E57" s="7"/>
      <c r="F57" s="7"/>
      <c r="G57" s="2"/>
      <c r="H57" s="2"/>
      <c r="I57" s="2"/>
      <c r="J57" s="16"/>
      <c r="K57" s="6" t="str">
        <f t="shared" si="0"/>
        <v/>
      </c>
      <c r="L57" s="15" t="str">
        <f>IF(B57="","",CONFIG!$B$7+SUMIFS($E$6:$E$505,$B$6:$B$505,"&gt;="&amp;CONFIG!$B$5,$B$6:$B$505,"&lt;="&amp;B57,$G$6:$G$505,"Realizado")-SUMIFS($F$6:$F$505,$B$6:$B$505,"&gt;="&amp;CONFIG!$B$5,$B$6:$B$505,"&lt;="&amp;B57,$G$6:$G$505,"Realizado"))</f>
        <v/>
      </c>
      <c r="M57" s="15" t="str">
        <f>IF(B57="","",CONFIG!$B$7+SUMIFS($E$6:$E$505,$B$6:$B$505,"&gt;="&amp;CONFIG!$B$5,$B$6:$B$505,"&lt;="&amp;B57)-SUMIFS($F$6:$F$505,$B$6:$B$505,"&gt;="&amp;CONFIG!$B$5,$B$6:$B$505,"&lt;="&amp;B57))</f>
        <v/>
      </c>
      <c r="N57" s="5" t="str">
        <f t="shared" si="1"/>
        <v/>
      </c>
      <c r="O57" s="5" t="str">
        <f t="shared" ca="1" si="2"/>
        <v/>
      </c>
    </row>
    <row r="58" spans="1:15">
      <c r="A58" s="2"/>
      <c r="B58" s="3"/>
      <c r="C58" s="16"/>
      <c r="D58" s="2"/>
      <c r="E58" s="7"/>
      <c r="F58" s="7"/>
      <c r="G58" s="2"/>
      <c r="H58" s="2"/>
      <c r="I58" s="2"/>
      <c r="J58" s="16"/>
      <c r="K58" s="6" t="str">
        <f t="shared" si="0"/>
        <v/>
      </c>
      <c r="L58" s="15" t="str">
        <f>IF(B58="","",CONFIG!$B$7+SUMIFS($E$6:$E$505,$B$6:$B$505,"&gt;="&amp;CONFIG!$B$5,$B$6:$B$505,"&lt;="&amp;B58,$G$6:$G$505,"Realizado")-SUMIFS($F$6:$F$505,$B$6:$B$505,"&gt;="&amp;CONFIG!$B$5,$B$6:$B$505,"&lt;="&amp;B58,$G$6:$G$505,"Realizado"))</f>
        <v/>
      </c>
      <c r="M58" s="15" t="str">
        <f>IF(B58="","",CONFIG!$B$7+SUMIFS($E$6:$E$505,$B$6:$B$505,"&gt;="&amp;CONFIG!$B$5,$B$6:$B$505,"&lt;="&amp;B58)-SUMIFS($F$6:$F$505,$B$6:$B$505,"&gt;="&amp;CONFIG!$B$5,$B$6:$B$505,"&lt;="&amp;B58))</f>
        <v/>
      </c>
      <c r="N58" s="5" t="str">
        <f t="shared" si="1"/>
        <v/>
      </c>
      <c r="O58" s="5" t="str">
        <f t="shared" ca="1" si="2"/>
        <v/>
      </c>
    </row>
    <row r="59" spans="1:15">
      <c r="A59" s="2"/>
      <c r="B59" s="3"/>
      <c r="C59" s="16"/>
      <c r="D59" s="2"/>
      <c r="E59" s="7"/>
      <c r="F59" s="7"/>
      <c r="G59" s="2"/>
      <c r="H59" s="2"/>
      <c r="I59" s="2"/>
      <c r="J59" s="16"/>
      <c r="K59" s="6" t="str">
        <f t="shared" si="0"/>
        <v/>
      </c>
      <c r="L59" s="15" t="str">
        <f>IF(B59="","",CONFIG!$B$7+SUMIFS($E$6:$E$505,$B$6:$B$505,"&gt;="&amp;CONFIG!$B$5,$B$6:$B$505,"&lt;="&amp;B59,$G$6:$G$505,"Realizado")-SUMIFS($F$6:$F$505,$B$6:$B$505,"&gt;="&amp;CONFIG!$B$5,$B$6:$B$505,"&lt;="&amp;B59,$G$6:$G$505,"Realizado"))</f>
        <v/>
      </c>
      <c r="M59" s="15" t="str">
        <f>IF(B59="","",CONFIG!$B$7+SUMIFS($E$6:$E$505,$B$6:$B$505,"&gt;="&amp;CONFIG!$B$5,$B$6:$B$505,"&lt;="&amp;B59)-SUMIFS($F$6:$F$505,$B$6:$B$505,"&gt;="&amp;CONFIG!$B$5,$B$6:$B$505,"&lt;="&amp;B59))</f>
        <v/>
      </c>
      <c r="N59" s="5" t="str">
        <f t="shared" si="1"/>
        <v/>
      </c>
      <c r="O59" s="5" t="str">
        <f t="shared" ca="1" si="2"/>
        <v/>
      </c>
    </row>
    <row r="60" spans="1:15">
      <c r="A60" s="2"/>
      <c r="B60" s="3"/>
      <c r="C60" s="16"/>
      <c r="D60" s="2"/>
      <c r="E60" s="7"/>
      <c r="F60" s="7"/>
      <c r="G60" s="2"/>
      <c r="H60" s="2"/>
      <c r="I60" s="2"/>
      <c r="J60" s="16"/>
      <c r="K60" s="6" t="str">
        <f t="shared" si="0"/>
        <v/>
      </c>
      <c r="L60" s="15" t="str">
        <f>IF(B60="","",CONFIG!$B$7+SUMIFS($E$6:$E$505,$B$6:$B$505,"&gt;="&amp;CONFIG!$B$5,$B$6:$B$505,"&lt;="&amp;B60,$G$6:$G$505,"Realizado")-SUMIFS($F$6:$F$505,$B$6:$B$505,"&gt;="&amp;CONFIG!$B$5,$B$6:$B$505,"&lt;="&amp;B60,$G$6:$G$505,"Realizado"))</f>
        <v/>
      </c>
      <c r="M60" s="15" t="str">
        <f>IF(B60="","",CONFIG!$B$7+SUMIFS($E$6:$E$505,$B$6:$B$505,"&gt;="&amp;CONFIG!$B$5,$B$6:$B$505,"&lt;="&amp;B60)-SUMIFS($F$6:$F$505,$B$6:$B$505,"&gt;="&amp;CONFIG!$B$5,$B$6:$B$505,"&lt;="&amp;B60))</f>
        <v/>
      </c>
      <c r="N60" s="5" t="str">
        <f t="shared" si="1"/>
        <v/>
      </c>
      <c r="O60" s="5" t="str">
        <f t="shared" ca="1" si="2"/>
        <v/>
      </c>
    </row>
    <row r="61" spans="1:15">
      <c r="A61" s="2"/>
      <c r="B61" s="3"/>
      <c r="C61" s="16"/>
      <c r="D61" s="2"/>
      <c r="E61" s="7"/>
      <c r="F61" s="7"/>
      <c r="G61" s="2"/>
      <c r="H61" s="2"/>
      <c r="I61" s="2"/>
      <c r="J61" s="16"/>
      <c r="K61" s="6" t="str">
        <f t="shared" si="0"/>
        <v/>
      </c>
      <c r="L61" s="15" t="str">
        <f>IF(B61="","",CONFIG!$B$7+SUMIFS($E$6:$E$505,$B$6:$B$505,"&gt;="&amp;CONFIG!$B$5,$B$6:$B$505,"&lt;="&amp;B61,$G$6:$G$505,"Realizado")-SUMIFS($F$6:$F$505,$B$6:$B$505,"&gt;="&amp;CONFIG!$B$5,$B$6:$B$505,"&lt;="&amp;B61,$G$6:$G$505,"Realizado"))</f>
        <v/>
      </c>
      <c r="M61" s="15" t="str">
        <f>IF(B61="","",CONFIG!$B$7+SUMIFS($E$6:$E$505,$B$6:$B$505,"&gt;="&amp;CONFIG!$B$5,$B$6:$B$505,"&lt;="&amp;B61)-SUMIFS($F$6:$F$505,$B$6:$B$505,"&gt;="&amp;CONFIG!$B$5,$B$6:$B$505,"&lt;="&amp;B61))</f>
        <v/>
      </c>
      <c r="N61" s="5" t="str">
        <f t="shared" si="1"/>
        <v/>
      </c>
      <c r="O61" s="5" t="str">
        <f t="shared" ca="1" si="2"/>
        <v/>
      </c>
    </row>
    <row r="62" spans="1:15">
      <c r="A62" s="2"/>
      <c r="B62" s="3"/>
      <c r="C62" s="16"/>
      <c r="D62" s="2"/>
      <c r="E62" s="7"/>
      <c r="F62" s="7"/>
      <c r="G62" s="2"/>
      <c r="H62" s="2"/>
      <c r="I62" s="2"/>
      <c r="J62" s="16"/>
      <c r="K62" s="6" t="str">
        <f t="shared" si="0"/>
        <v/>
      </c>
      <c r="L62" s="15" t="str">
        <f>IF(B62="","",CONFIG!$B$7+SUMIFS($E$6:$E$505,$B$6:$B$505,"&gt;="&amp;CONFIG!$B$5,$B$6:$B$505,"&lt;="&amp;B62,$G$6:$G$505,"Realizado")-SUMIFS($F$6:$F$505,$B$6:$B$505,"&gt;="&amp;CONFIG!$B$5,$B$6:$B$505,"&lt;="&amp;B62,$G$6:$G$505,"Realizado"))</f>
        <v/>
      </c>
      <c r="M62" s="15" t="str">
        <f>IF(B62="","",CONFIG!$B$7+SUMIFS($E$6:$E$505,$B$6:$B$505,"&gt;="&amp;CONFIG!$B$5,$B$6:$B$505,"&lt;="&amp;B62)-SUMIFS($F$6:$F$505,$B$6:$B$505,"&gt;="&amp;CONFIG!$B$5,$B$6:$B$505,"&lt;="&amp;B62))</f>
        <v/>
      </c>
      <c r="N62" s="5" t="str">
        <f t="shared" si="1"/>
        <v/>
      </c>
      <c r="O62" s="5" t="str">
        <f t="shared" ca="1" si="2"/>
        <v/>
      </c>
    </row>
    <row r="63" spans="1:15">
      <c r="A63" s="2"/>
      <c r="B63" s="3"/>
      <c r="C63" s="16"/>
      <c r="D63" s="2"/>
      <c r="E63" s="7"/>
      <c r="F63" s="7"/>
      <c r="G63" s="2"/>
      <c r="H63" s="2"/>
      <c r="I63" s="2"/>
      <c r="J63" s="16"/>
      <c r="K63" s="6" t="str">
        <f t="shared" si="0"/>
        <v/>
      </c>
      <c r="L63" s="15" t="str">
        <f>IF(B63="","",CONFIG!$B$7+SUMIFS($E$6:$E$505,$B$6:$B$505,"&gt;="&amp;CONFIG!$B$5,$B$6:$B$505,"&lt;="&amp;B63,$G$6:$G$505,"Realizado")-SUMIFS($F$6:$F$505,$B$6:$B$505,"&gt;="&amp;CONFIG!$B$5,$B$6:$B$505,"&lt;="&amp;B63,$G$6:$G$505,"Realizado"))</f>
        <v/>
      </c>
      <c r="M63" s="15" t="str">
        <f>IF(B63="","",CONFIG!$B$7+SUMIFS($E$6:$E$505,$B$6:$B$505,"&gt;="&amp;CONFIG!$B$5,$B$6:$B$505,"&lt;="&amp;B63)-SUMIFS($F$6:$F$505,$B$6:$B$505,"&gt;="&amp;CONFIG!$B$5,$B$6:$B$505,"&lt;="&amp;B63))</f>
        <v/>
      </c>
      <c r="N63" s="5" t="str">
        <f t="shared" si="1"/>
        <v/>
      </c>
      <c r="O63" s="5" t="str">
        <f t="shared" ca="1" si="2"/>
        <v/>
      </c>
    </row>
    <row r="64" spans="1:15">
      <c r="A64" s="2"/>
      <c r="B64" s="3"/>
      <c r="C64" s="16"/>
      <c r="D64" s="2"/>
      <c r="E64" s="7"/>
      <c r="F64" s="7"/>
      <c r="G64" s="2"/>
      <c r="H64" s="2"/>
      <c r="I64" s="2"/>
      <c r="J64" s="16"/>
      <c r="K64" s="6" t="str">
        <f t="shared" si="0"/>
        <v/>
      </c>
      <c r="L64" s="15" t="str">
        <f>IF(B64="","",CONFIG!$B$7+SUMIFS($E$6:$E$505,$B$6:$B$505,"&gt;="&amp;CONFIG!$B$5,$B$6:$B$505,"&lt;="&amp;B64,$G$6:$G$505,"Realizado")-SUMIFS($F$6:$F$505,$B$6:$B$505,"&gt;="&amp;CONFIG!$B$5,$B$6:$B$505,"&lt;="&amp;B64,$G$6:$G$505,"Realizado"))</f>
        <v/>
      </c>
      <c r="M64" s="15" t="str">
        <f>IF(B64="","",CONFIG!$B$7+SUMIFS($E$6:$E$505,$B$6:$B$505,"&gt;="&amp;CONFIG!$B$5,$B$6:$B$505,"&lt;="&amp;B64)-SUMIFS($F$6:$F$505,$B$6:$B$505,"&gt;="&amp;CONFIG!$B$5,$B$6:$B$505,"&lt;="&amp;B64))</f>
        <v/>
      </c>
      <c r="N64" s="5" t="str">
        <f t="shared" si="1"/>
        <v/>
      </c>
      <c r="O64" s="5" t="str">
        <f t="shared" ca="1" si="2"/>
        <v/>
      </c>
    </row>
    <row r="65" spans="1:15">
      <c r="A65" s="2"/>
      <c r="B65" s="3"/>
      <c r="C65" s="16"/>
      <c r="D65" s="2"/>
      <c r="E65" s="7"/>
      <c r="F65" s="7"/>
      <c r="G65" s="2"/>
      <c r="H65" s="2"/>
      <c r="I65" s="2"/>
      <c r="J65" s="16"/>
      <c r="K65" s="6" t="str">
        <f t="shared" si="0"/>
        <v/>
      </c>
      <c r="L65" s="15" t="str">
        <f>IF(B65="","",CONFIG!$B$7+SUMIFS($E$6:$E$505,$B$6:$B$505,"&gt;="&amp;CONFIG!$B$5,$B$6:$B$505,"&lt;="&amp;B65,$G$6:$G$505,"Realizado")-SUMIFS($F$6:$F$505,$B$6:$B$505,"&gt;="&amp;CONFIG!$B$5,$B$6:$B$505,"&lt;="&amp;B65,$G$6:$G$505,"Realizado"))</f>
        <v/>
      </c>
      <c r="M65" s="15" t="str">
        <f>IF(B65="","",CONFIG!$B$7+SUMIFS($E$6:$E$505,$B$6:$B$505,"&gt;="&amp;CONFIG!$B$5,$B$6:$B$505,"&lt;="&amp;B65)-SUMIFS($F$6:$F$505,$B$6:$B$505,"&gt;="&amp;CONFIG!$B$5,$B$6:$B$505,"&lt;="&amp;B65))</f>
        <v/>
      </c>
      <c r="N65" s="5" t="str">
        <f t="shared" si="1"/>
        <v/>
      </c>
      <c r="O65" s="5" t="str">
        <f t="shared" ca="1" si="2"/>
        <v/>
      </c>
    </row>
    <row r="66" spans="1:15">
      <c r="A66" s="2"/>
      <c r="B66" s="3"/>
      <c r="C66" s="16"/>
      <c r="D66" s="2"/>
      <c r="E66" s="7"/>
      <c r="F66" s="7"/>
      <c r="G66" s="2"/>
      <c r="H66" s="2"/>
      <c r="I66" s="2"/>
      <c r="J66" s="16"/>
      <c r="K66" s="6" t="str">
        <f t="shared" si="0"/>
        <v/>
      </c>
      <c r="L66" s="15" t="str">
        <f>IF(B66="","",CONFIG!$B$7+SUMIFS($E$6:$E$505,$B$6:$B$505,"&gt;="&amp;CONFIG!$B$5,$B$6:$B$505,"&lt;="&amp;B66,$G$6:$G$505,"Realizado")-SUMIFS($F$6:$F$505,$B$6:$B$505,"&gt;="&amp;CONFIG!$B$5,$B$6:$B$505,"&lt;="&amp;B66,$G$6:$G$505,"Realizado"))</f>
        <v/>
      </c>
      <c r="M66" s="15" t="str">
        <f>IF(B66="","",CONFIG!$B$7+SUMIFS($E$6:$E$505,$B$6:$B$505,"&gt;="&amp;CONFIG!$B$5,$B$6:$B$505,"&lt;="&amp;B66)-SUMIFS($F$6:$F$505,$B$6:$B$505,"&gt;="&amp;CONFIG!$B$5,$B$6:$B$505,"&lt;="&amp;B66))</f>
        <v/>
      </c>
      <c r="N66" s="5" t="str">
        <f t="shared" si="1"/>
        <v/>
      </c>
      <c r="O66" s="5" t="str">
        <f t="shared" ca="1" si="2"/>
        <v/>
      </c>
    </row>
    <row r="67" spans="1:15">
      <c r="A67" s="2"/>
      <c r="B67" s="3"/>
      <c r="C67" s="16"/>
      <c r="D67" s="2"/>
      <c r="E67" s="7"/>
      <c r="F67" s="7"/>
      <c r="G67" s="2"/>
      <c r="H67" s="2"/>
      <c r="I67" s="2"/>
      <c r="J67" s="16"/>
      <c r="K67" s="6" t="str">
        <f t="shared" si="0"/>
        <v/>
      </c>
      <c r="L67" s="15" t="str">
        <f>IF(B67="","",CONFIG!$B$7+SUMIFS($E$6:$E$505,$B$6:$B$505,"&gt;="&amp;CONFIG!$B$5,$B$6:$B$505,"&lt;="&amp;B67,$G$6:$G$505,"Realizado")-SUMIFS($F$6:$F$505,$B$6:$B$505,"&gt;="&amp;CONFIG!$B$5,$B$6:$B$505,"&lt;="&amp;B67,$G$6:$G$505,"Realizado"))</f>
        <v/>
      </c>
      <c r="M67" s="15" t="str">
        <f>IF(B67="","",CONFIG!$B$7+SUMIFS($E$6:$E$505,$B$6:$B$505,"&gt;="&amp;CONFIG!$B$5,$B$6:$B$505,"&lt;="&amp;B67)-SUMIFS($F$6:$F$505,$B$6:$B$505,"&gt;="&amp;CONFIG!$B$5,$B$6:$B$505,"&lt;="&amp;B67))</f>
        <v/>
      </c>
      <c r="N67" s="5" t="str">
        <f t="shared" si="1"/>
        <v/>
      </c>
      <c r="O67" s="5" t="str">
        <f t="shared" ca="1" si="2"/>
        <v/>
      </c>
    </row>
    <row r="68" spans="1:15">
      <c r="A68" s="2"/>
      <c r="B68" s="3"/>
      <c r="C68" s="16"/>
      <c r="D68" s="2"/>
      <c r="E68" s="7"/>
      <c r="F68" s="7"/>
      <c r="G68" s="2"/>
      <c r="H68" s="2"/>
      <c r="I68" s="2"/>
      <c r="J68" s="16"/>
      <c r="K68" s="6" t="str">
        <f t="shared" si="0"/>
        <v/>
      </c>
      <c r="L68" s="15" t="str">
        <f>IF(B68="","",CONFIG!$B$7+SUMIFS($E$6:$E$505,$B$6:$B$505,"&gt;="&amp;CONFIG!$B$5,$B$6:$B$505,"&lt;="&amp;B68,$G$6:$G$505,"Realizado")-SUMIFS($F$6:$F$505,$B$6:$B$505,"&gt;="&amp;CONFIG!$B$5,$B$6:$B$505,"&lt;="&amp;B68,$G$6:$G$505,"Realizado"))</f>
        <v/>
      </c>
      <c r="M68" s="15" t="str">
        <f>IF(B68="","",CONFIG!$B$7+SUMIFS($E$6:$E$505,$B$6:$B$505,"&gt;="&amp;CONFIG!$B$5,$B$6:$B$505,"&lt;="&amp;B68)-SUMIFS($F$6:$F$505,$B$6:$B$505,"&gt;="&amp;CONFIG!$B$5,$B$6:$B$505,"&lt;="&amp;B68))</f>
        <v/>
      </c>
      <c r="N68" s="5" t="str">
        <f t="shared" si="1"/>
        <v/>
      </c>
      <c r="O68" s="5" t="str">
        <f t="shared" ca="1" si="2"/>
        <v/>
      </c>
    </row>
    <row r="69" spans="1:15">
      <c r="A69" s="2"/>
      <c r="B69" s="3"/>
      <c r="C69" s="16"/>
      <c r="D69" s="2"/>
      <c r="E69" s="7"/>
      <c r="F69" s="7"/>
      <c r="G69" s="2"/>
      <c r="H69" s="2"/>
      <c r="I69" s="2"/>
      <c r="J69" s="16"/>
      <c r="K69" s="6" t="str">
        <f t="shared" si="0"/>
        <v/>
      </c>
      <c r="L69" s="15" t="str">
        <f>IF(B69="","",CONFIG!$B$7+SUMIFS($E$6:$E$505,$B$6:$B$505,"&gt;="&amp;CONFIG!$B$5,$B$6:$B$505,"&lt;="&amp;B69,$G$6:$G$505,"Realizado")-SUMIFS($F$6:$F$505,$B$6:$B$505,"&gt;="&amp;CONFIG!$B$5,$B$6:$B$505,"&lt;="&amp;B69,$G$6:$G$505,"Realizado"))</f>
        <v/>
      </c>
      <c r="M69" s="15" t="str">
        <f>IF(B69="","",CONFIG!$B$7+SUMIFS($E$6:$E$505,$B$6:$B$505,"&gt;="&amp;CONFIG!$B$5,$B$6:$B$505,"&lt;="&amp;B69)-SUMIFS($F$6:$F$505,$B$6:$B$505,"&gt;="&amp;CONFIG!$B$5,$B$6:$B$505,"&lt;="&amp;B69))</f>
        <v/>
      </c>
      <c r="N69" s="5" t="str">
        <f t="shared" si="1"/>
        <v/>
      </c>
      <c r="O69" s="5" t="str">
        <f t="shared" ca="1" si="2"/>
        <v/>
      </c>
    </row>
    <row r="70" spans="1:15">
      <c r="A70" s="2"/>
      <c r="B70" s="3"/>
      <c r="C70" s="16"/>
      <c r="D70" s="2"/>
      <c r="E70" s="7"/>
      <c r="F70" s="7"/>
      <c r="G70" s="2"/>
      <c r="H70" s="2"/>
      <c r="I70" s="2"/>
      <c r="J70" s="16"/>
      <c r="K70" s="6" t="str">
        <f t="shared" ref="K70:K133" si="3">IF(B70="","",SUM(E70)-SUM(F70))</f>
        <v/>
      </c>
      <c r="L70" s="15" t="str">
        <f>IF(B70="","",CONFIG!$B$7+SUMIFS($E$6:$E$505,$B$6:$B$505,"&gt;="&amp;CONFIG!$B$5,$B$6:$B$505,"&lt;="&amp;B70,$G$6:$G$505,"Realizado")-SUMIFS($F$6:$F$505,$B$6:$B$505,"&gt;="&amp;CONFIG!$B$5,$B$6:$B$505,"&lt;="&amp;B70,$G$6:$G$505,"Realizado"))</f>
        <v/>
      </c>
      <c r="M70" s="15" t="str">
        <f>IF(B70="","",CONFIG!$B$7+SUMIFS($E$6:$E$505,$B$6:$B$505,"&gt;="&amp;CONFIG!$B$5,$B$6:$B$505,"&lt;="&amp;B70)-SUMIFS($F$6:$F$505,$B$6:$B$505,"&gt;="&amp;CONFIG!$B$5,$B$6:$B$505,"&lt;="&amp;B70))</f>
        <v/>
      </c>
      <c r="N70" s="5" t="str">
        <f t="shared" ref="N70:N133" si="4">IF(B70="","",TEXT(B70,"mmm/yyyy"))</f>
        <v/>
      </c>
      <c r="O70" s="5" t="str">
        <f t="shared" ref="O70:O133" ca="1" si="5">IF(B70="","",IF(OR(SUM(E70)&lt;0,SUM(F70)&lt;0),"ERRO: valor negativo",IF(AND(SUM(E70)&gt;0,SUM(F70)&gt;0),"ERRO: entrada e saída",IF(AND(SUM(E70)=0,SUM(F70)=0),"ERRO: informe valor",IF(C70="","ERRO: descrição",IF(D70="","ERRO: categoria",IF(G70="","ERRO: status",IF(I70="","ERRO: conta",IF(AND(G70="Previsto",B70&lt;TODAY()),"ATENÇÃO: previsão vencida","OK")))))))))</f>
        <v/>
      </c>
    </row>
    <row r="71" spans="1:15">
      <c r="A71" s="2"/>
      <c r="B71" s="3"/>
      <c r="C71" s="16"/>
      <c r="D71" s="2"/>
      <c r="E71" s="7"/>
      <c r="F71" s="7"/>
      <c r="G71" s="2"/>
      <c r="H71" s="2"/>
      <c r="I71" s="2"/>
      <c r="J71" s="16"/>
      <c r="K71" s="6" t="str">
        <f t="shared" si="3"/>
        <v/>
      </c>
      <c r="L71" s="15" t="str">
        <f>IF(B71="","",CONFIG!$B$7+SUMIFS($E$6:$E$505,$B$6:$B$505,"&gt;="&amp;CONFIG!$B$5,$B$6:$B$505,"&lt;="&amp;B71,$G$6:$G$505,"Realizado")-SUMIFS($F$6:$F$505,$B$6:$B$505,"&gt;="&amp;CONFIG!$B$5,$B$6:$B$505,"&lt;="&amp;B71,$G$6:$G$505,"Realizado"))</f>
        <v/>
      </c>
      <c r="M71" s="15" t="str">
        <f>IF(B71="","",CONFIG!$B$7+SUMIFS($E$6:$E$505,$B$6:$B$505,"&gt;="&amp;CONFIG!$B$5,$B$6:$B$505,"&lt;="&amp;B71)-SUMIFS($F$6:$F$505,$B$6:$B$505,"&gt;="&amp;CONFIG!$B$5,$B$6:$B$505,"&lt;="&amp;B71))</f>
        <v/>
      </c>
      <c r="N71" s="5" t="str">
        <f t="shared" si="4"/>
        <v/>
      </c>
      <c r="O71" s="5" t="str">
        <f t="shared" ca="1" si="5"/>
        <v/>
      </c>
    </row>
    <row r="72" spans="1:15">
      <c r="A72" s="2"/>
      <c r="B72" s="3"/>
      <c r="C72" s="16"/>
      <c r="D72" s="2"/>
      <c r="E72" s="7"/>
      <c r="F72" s="7"/>
      <c r="G72" s="2"/>
      <c r="H72" s="2"/>
      <c r="I72" s="2"/>
      <c r="J72" s="16"/>
      <c r="K72" s="6" t="str">
        <f t="shared" si="3"/>
        <v/>
      </c>
      <c r="L72" s="15" t="str">
        <f>IF(B72="","",CONFIG!$B$7+SUMIFS($E$6:$E$505,$B$6:$B$505,"&gt;="&amp;CONFIG!$B$5,$B$6:$B$505,"&lt;="&amp;B72,$G$6:$G$505,"Realizado")-SUMIFS($F$6:$F$505,$B$6:$B$505,"&gt;="&amp;CONFIG!$B$5,$B$6:$B$505,"&lt;="&amp;B72,$G$6:$G$505,"Realizado"))</f>
        <v/>
      </c>
      <c r="M72" s="15" t="str">
        <f>IF(B72="","",CONFIG!$B$7+SUMIFS($E$6:$E$505,$B$6:$B$505,"&gt;="&amp;CONFIG!$B$5,$B$6:$B$505,"&lt;="&amp;B72)-SUMIFS($F$6:$F$505,$B$6:$B$505,"&gt;="&amp;CONFIG!$B$5,$B$6:$B$505,"&lt;="&amp;B72))</f>
        <v/>
      </c>
      <c r="N72" s="5" t="str">
        <f t="shared" si="4"/>
        <v/>
      </c>
      <c r="O72" s="5" t="str">
        <f t="shared" ca="1" si="5"/>
        <v/>
      </c>
    </row>
    <row r="73" spans="1:15">
      <c r="A73" s="2"/>
      <c r="B73" s="3"/>
      <c r="C73" s="16"/>
      <c r="D73" s="2"/>
      <c r="E73" s="7"/>
      <c r="F73" s="7"/>
      <c r="G73" s="2"/>
      <c r="H73" s="2"/>
      <c r="I73" s="2"/>
      <c r="J73" s="16"/>
      <c r="K73" s="6" t="str">
        <f t="shared" si="3"/>
        <v/>
      </c>
      <c r="L73" s="15" t="str">
        <f>IF(B73="","",CONFIG!$B$7+SUMIFS($E$6:$E$505,$B$6:$B$505,"&gt;="&amp;CONFIG!$B$5,$B$6:$B$505,"&lt;="&amp;B73,$G$6:$G$505,"Realizado")-SUMIFS($F$6:$F$505,$B$6:$B$505,"&gt;="&amp;CONFIG!$B$5,$B$6:$B$505,"&lt;="&amp;B73,$G$6:$G$505,"Realizado"))</f>
        <v/>
      </c>
      <c r="M73" s="15" t="str">
        <f>IF(B73="","",CONFIG!$B$7+SUMIFS($E$6:$E$505,$B$6:$B$505,"&gt;="&amp;CONFIG!$B$5,$B$6:$B$505,"&lt;="&amp;B73)-SUMIFS($F$6:$F$505,$B$6:$B$505,"&gt;="&amp;CONFIG!$B$5,$B$6:$B$505,"&lt;="&amp;B73))</f>
        <v/>
      </c>
      <c r="N73" s="5" t="str">
        <f t="shared" si="4"/>
        <v/>
      </c>
      <c r="O73" s="5" t="str">
        <f t="shared" ca="1" si="5"/>
        <v/>
      </c>
    </row>
    <row r="74" spans="1:15">
      <c r="A74" s="2"/>
      <c r="B74" s="3"/>
      <c r="C74" s="16"/>
      <c r="D74" s="2"/>
      <c r="E74" s="7"/>
      <c r="F74" s="7"/>
      <c r="G74" s="2"/>
      <c r="H74" s="2"/>
      <c r="I74" s="2"/>
      <c r="J74" s="16"/>
      <c r="K74" s="6" t="str">
        <f t="shared" si="3"/>
        <v/>
      </c>
      <c r="L74" s="15" t="str">
        <f>IF(B74="","",CONFIG!$B$7+SUMIFS($E$6:$E$505,$B$6:$B$505,"&gt;="&amp;CONFIG!$B$5,$B$6:$B$505,"&lt;="&amp;B74,$G$6:$G$505,"Realizado")-SUMIFS($F$6:$F$505,$B$6:$B$505,"&gt;="&amp;CONFIG!$B$5,$B$6:$B$505,"&lt;="&amp;B74,$G$6:$G$505,"Realizado"))</f>
        <v/>
      </c>
      <c r="M74" s="15" t="str">
        <f>IF(B74="","",CONFIG!$B$7+SUMIFS($E$6:$E$505,$B$6:$B$505,"&gt;="&amp;CONFIG!$B$5,$B$6:$B$505,"&lt;="&amp;B74)-SUMIFS($F$6:$F$505,$B$6:$B$505,"&gt;="&amp;CONFIG!$B$5,$B$6:$B$505,"&lt;="&amp;B74))</f>
        <v/>
      </c>
      <c r="N74" s="5" t="str">
        <f t="shared" si="4"/>
        <v/>
      </c>
      <c r="O74" s="5" t="str">
        <f t="shared" ca="1" si="5"/>
        <v/>
      </c>
    </row>
    <row r="75" spans="1:15">
      <c r="A75" s="2"/>
      <c r="B75" s="3"/>
      <c r="C75" s="16"/>
      <c r="D75" s="2"/>
      <c r="E75" s="7"/>
      <c r="F75" s="7"/>
      <c r="G75" s="2"/>
      <c r="H75" s="2"/>
      <c r="I75" s="2"/>
      <c r="J75" s="16"/>
      <c r="K75" s="6" t="str">
        <f t="shared" si="3"/>
        <v/>
      </c>
      <c r="L75" s="15" t="str">
        <f>IF(B75="","",CONFIG!$B$7+SUMIFS($E$6:$E$505,$B$6:$B$505,"&gt;="&amp;CONFIG!$B$5,$B$6:$B$505,"&lt;="&amp;B75,$G$6:$G$505,"Realizado")-SUMIFS($F$6:$F$505,$B$6:$B$505,"&gt;="&amp;CONFIG!$B$5,$B$6:$B$505,"&lt;="&amp;B75,$G$6:$G$505,"Realizado"))</f>
        <v/>
      </c>
      <c r="M75" s="15" t="str">
        <f>IF(B75="","",CONFIG!$B$7+SUMIFS($E$6:$E$505,$B$6:$B$505,"&gt;="&amp;CONFIG!$B$5,$B$6:$B$505,"&lt;="&amp;B75)-SUMIFS($F$6:$F$505,$B$6:$B$505,"&gt;="&amp;CONFIG!$B$5,$B$6:$B$505,"&lt;="&amp;B75))</f>
        <v/>
      </c>
      <c r="N75" s="5" t="str">
        <f t="shared" si="4"/>
        <v/>
      </c>
      <c r="O75" s="5" t="str">
        <f t="shared" ca="1" si="5"/>
        <v/>
      </c>
    </row>
    <row r="76" spans="1:15">
      <c r="A76" s="2"/>
      <c r="B76" s="3"/>
      <c r="C76" s="16"/>
      <c r="D76" s="2"/>
      <c r="E76" s="7"/>
      <c r="F76" s="7"/>
      <c r="G76" s="2"/>
      <c r="H76" s="2"/>
      <c r="I76" s="2"/>
      <c r="J76" s="16"/>
      <c r="K76" s="6" t="str">
        <f t="shared" si="3"/>
        <v/>
      </c>
      <c r="L76" s="15" t="str">
        <f>IF(B76="","",CONFIG!$B$7+SUMIFS($E$6:$E$505,$B$6:$B$505,"&gt;="&amp;CONFIG!$B$5,$B$6:$B$505,"&lt;="&amp;B76,$G$6:$G$505,"Realizado")-SUMIFS($F$6:$F$505,$B$6:$B$505,"&gt;="&amp;CONFIG!$B$5,$B$6:$B$505,"&lt;="&amp;B76,$G$6:$G$505,"Realizado"))</f>
        <v/>
      </c>
      <c r="M76" s="15" t="str">
        <f>IF(B76="","",CONFIG!$B$7+SUMIFS($E$6:$E$505,$B$6:$B$505,"&gt;="&amp;CONFIG!$B$5,$B$6:$B$505,"&lt;="&amp;B76)-SUMIFS($F$6:$F$505,$B$6:$B$505,"&gt;="&amp;CONFIG!$B$5,$B$6:$B$505,"&lt;="&amp;B76))</f>
        <v/>
      </c>
      <c r="N76" s="5" t="str">
        <f t="shared" si="4"/>
        <v/>
      </c>
      <c r="O76" s="5" t="str">
        <f t="shared" ca="1" si="5"/>
        <v/>
      </c>
    </row>
    <row r="77" spans="1:15">
      <c r="A77" s="2"/>
      <c r="B77" s="3"/>
      <c r="C77" s="16"/>
      <c r="D77" s="2"/>
      <c r="E77" s="7"/>
      <c r="F77" s="7"/>
      <c r="G77" s="2"/>
      <c r="H77" s="2"/>
      <c r="I77" s="2"/>
      <c r="J77" s="16"/>
      <c r="K77" s="6" t="str">
        <f t="shared" si="3"/>
        <v/>
      </c>
      <c r="L77" s="15" t="str">
        <f>IF(B77="","",CONFIG!$B$7+SUMIFS($E$6:$E$505,$B$6:$B$505,"&gt;="&amp;CONFIG!$B$5,$B$6:$B$505,"&lt;="&amp;B77,$G$6:$G$505,"Realizado")-SUMIFS($F$6:$F$505,$B$6:$B$505,"&gt;="&amp;CONFIG!$B$5,$B$6:$B$505,"&lt;="&amp;B77,$G$6:$G$505,"Realizado"))</f>
        <v/>
      </c>
      <c r="M77" s="15" t="str">
        <f>IF(B77="","",CONFIG!$B$7+SUMIFS($E$6:$E$505,$B$6:$B$505,"&gt;="&amp;CONFIG!$B$5,$B$6:$B$505,"&lt;="&amp;B77)-SUMIFS($F$6:$F$505,$B$6:$B$505,"&gt;="&amp;CONFIG!$B$5,$B$6:$B$505,"&lt;="&amp;B77))</f>
        <v/>
      </c>
      <c r="N77" s="5" t="str">
        <f t="shared" si="4"/>
        <v/>
      </c>
      <c r="O77" s="5" t="str">
        <f t="shared" ca="1" si="5"/>
        <v/>
      </c>
    </row>
    <row r="78" spans="1:15">
      <c r="A78" s="2"/>
      <c r="B78" s="3"/>
      <c r="C78" s="16"/>
      <c r="D78" s="2"/>
      <c r="E78" s="7"/>
      <c r="F78" s="7"/>
      <c r="G78" s="2"/>
      <c r="H78" s="2"/>
      <c r="I78" s="2"/>
      <c r="J78" s="16"/>
      <c r="K78" s="6" t="str">
        <f t="shared" si="3"/>
        <v/>
      </c>
      <c r="L78" s="15" t="str">
        <f>IF(B78="","",CONFIG!$B$7+SUMIFS($E$6:$E$505,$B$6:$B$505,"&gt;="&amp;CONFIG!$B$5,$B$6:$B$505,"&lt;="&amp;B78,$G$6:$G$505,"Realizado")-SUMIFS($F$6:$F$505,$B$6:$B$505,"&gt;="&amp;CONFIG!$B$5,$B$6:$B$505,"&lt;="&amp;B78,$G$6:$G$505,"Realizado"))</f>
        <v/>
      </c>
      <c r="M78" s="15" t="str">
        <f>IF(B78="","",CONFIG!$B$7+SUMIFS($E$6:$E$505,$B$6:$B$505,"&gt;="&amp;CONFIG!$B$5,$B$6:$B$505,"&lt;="&amp;B78)-SUMIFS($F$6:$F$505,$B$6:$B$505,"&gt;="&amp;CONFIG!$B$5,$B$6:$B$505,"&lt;="&amp;B78))</f>
        <v/>
      </c>
      <c r="N78" s="5" t="str">
        <f t="shared" si="4"/>
        <v/>
      </c>
      <c r="O78" s="5" t="str">
        <f t="shared" ca="1" si="5"/>
        <v/>
      </c>
    </row>
    <row r="79" spans="1:15">
      <c r="A79" s="2"/>
      <c r="B79" s="3"/>
      <c r="C79" s="16"/>
      <c r="D79" s="2"/>
      <c r="E79" s="7"/>
      <c r="F79" s="7"/>
      <c r="G79" s="2"/>
      <c r="H79" s="2"/>
      <c r="I79" s="2"/>
      <c r="J79" s="16"/>
      <c r="K79" s="6" t="str">
        <f t="shared" si="3"/>
        <v/>
      </c>
      <c r="L79" s="15" t="str">
        <f>IF(B79="","",CONFIG!$B$7+SUMIFS($E$6:$E$505,$B$6:$B$505,"&gt;="&amp;CONFIG!$B$5,$B$6:$B$505,"&lt;="&amp;B79,$G$6:$G$505,"Realizado")-SUMIFS($F$6:$F$505,$B$6:$B$505,"&gt;="&amp;CONFIG!$B$5,$B$6:$B$505,"&lt;="&amp;B79,$G$6:$G$505,"Realizado"))</f>
        <v/>
      </c>
      <c r="M79" s="15" t="str">
        <f>IF(B79="","",CONFIG!$B$7+SUMIFS($E$6:$E$505,$B$6:$B$505,"&gt;="&amp;CONFIG!$B$5,$B$6:$B$505,"&lt;="&amp;B79)-SUMIFS($F$6:$F$505,$B$6:$B$505,"&gt;="&amp;CONFIG!$B$5,$B$6:$B$505,"&lt;="&amp;B79))</f>
        <v/>
      </c>
      <c r="N79" s="5" t="str">
        <f t="shared" si="4"/>
        <v/>
      </c>
      <c r="O79" s="5" t="str">
        <f t="shared" ca="1" si="5"/>
        <v/>
      </c>
    </row>
    <row r="80" spans="1:15">
      <c r="A80" s="2"/>
      <c r="B80" s="3"/>
      <c r="C80" s="16"/>
      <c r="D80" s="2"/>
      <c r="E80" s="7"/>
      <c r="F80" s="7"/>
      <c r="G80" s="2"/>
      <c r="H80" s="2"/>
      <c r="I80" s="2"/>
      <c r="J80" s="16"/>
      <c r="K80" s="6" t="str">
        <f t="shared" si="3"/>
        <v/>
      </c>
      <c r="L80" s="15" t="str">
        <f>IF(B80="","",CONFIG!$B$7+SUMIFS($E$6:$E$505,$B$6:$B$505,"&gt;="&amp;CONFIG!$B$5,$B$6:$B$505,"&lt;="&amp;B80,$G$6:$G$505,"Realizado")-SUMIFS($F$6:$F$505,$B$6:$B$505,"&gt;="&amp;CONFIG!$B$5,$B$6:$B$505,"&lt;="&amp;B80,$G$6:$G$505,"Realizado"))</f>
        <v/>
      </c>
      <c r="M80" s="15" t="str">
        <f>IF(B80="","",CONFIG!$B$7+SUMIFS($E$6:$E$505,$B$6:$B$505,"&gt;="&amp;CONFIG!$B$5,$B$6:$B$505,"&lt;="&amp;B80)-SUMIFS($F$6:$F$505,$B$6:$B$505,"&gt;="&amp;CONFIG!$B$5,$B$6:$B$505,"&lt;="&amp;B80))</f>
        <v/>
      </c>
      <c r="N80" s="5" t="str">
        <f t="shared" si="4"/>
        <v/>
      </c>
      <c r="O80" s="5" t="str">
        <f t="shared" ca="1" si="5"/>
        <v/>
      </c>
    </row>
    <row r="81" spans="1:15">
      <c r="A81" s="2"/>
      <c r="B81" s="3"/>
      <c r="C81" s="16"/>
      <c r="D81" s="2"/>
      <c r="E81" s="7"/>
      <c r="F81" s="7"/>
      <c r="G81" s="2"/>
      <c r="H81" s="2"/>
      <c r="I81" s="2"/>
      <c r="J81" s="16"/>
      <c r="K81" s="6" t="str">
        <f t="shared" si="3"/>
        <v/>
      </c>
      <c r="L81" s="15" t="str">
        <f>IF(B81="","",CONFIG!$B$7+SUMIFS($E$6:$E$505,$B$6:$B$505,"&gt;="&amp;CONFIG!$B$5,$B$6:$B$505,"&lt;="&amp;B81,$G$6:$G$505,"Realizado")-SUMIFS($F$6:$F$505,$B$6:$B$505,"&gt;="&amp;CONFIG!$B$5,$B$6:$B$505,"&lt;="&amp;B81,$G$6:$G$505,"Realizado"))</f>
        <v/>
      </c>
      <c r="M81" s="15" t="str">
        <f>IF(B81="","",CONFIG!$B$7+SUMIFS($E$6:$E$505,$B$6:$B$505,"&gt;="&amp;CONFIG!$B$5,$B$6:$B$505,"&lt;="&amp;B81)-SUMIFS($F$6:$F$505,$B$6:$B$505,"&gt;="&amp;CONFIG!$B$5,$B$6:$B$505,"&lt;="&amp;B81))</f>
        <v/>
      </c>
      <c r="N81" s="5" t="str">
        <f t="shared" si="4"/>
        <v/>
      </c>
      <c r="O81" s="5" t="str">
        <f t="shared" ca="1" si="5"/>
        <v/>
      </c>
    </row>
    <row r="82" spans="1:15">
      <c r="A82" s="2"/>
      <c r="B82" s="3"/>
      <c r="C82" s="16"/>
      <c r="D82" s="2"/>
      <c r="E82" s="7"/>
      <c r="F82" s="7"/>
      <c r="G82" s="2"/>
      <c r="H82" s="2"/>
      <c r="I82" s="2"/>
      <c r="J82" s="16"/>
      <c r="K82" s="6" t="str">
        <f t="shared" si="3"/>
        <v/>
      </c>
      <c r="L82" s="15" t="str">
        <f>IF(B82="","",CONFIG!$B$7+SUMIFS($E$6:$E$505,$B$6:$B$505,"&gt;="&amp;CONFIG!$B$5,$B$6:$B$505,"&lt;="&amp;B82,$G$6:$G$505,"Realizado")-SUMIFS($F$6:$F$505,$B$6:$B$505,"&gt;="&amp;CONFIG!$B$5,$B$6:$B$505,"&lt;="&amp;B82,$G$6:$G$505,"Realizado"))</f>
        <v/>
      </c>
      <c r="M82" s="15" t="str">
        <f>IF(B82="","",CONFIG!$B$7+SUMIFS($E$6:$E$505,$B$6:$B$505,"&gt;="&amp;CONFIG!$B$5,$B$6:$B$505,"&lt;="&amp;B82)-SUMIFS($F$6:$F$505,$B$6:$B$505,"&gt;="&amp;CONFIG!$B$5,$B$6:$B$505,"&lt;="&amp;B82))</f>
        <v/>
      </c>
      <c r="N82" s="5" t="str">
        <f t="shared" si="4"/>
        <v/>
      </c>
      <c r="O82" s="5" t="str">
        <f t="shared" ca="1" si="5"/>
        <v/>
      </c>
    </row>
    <row r="83" spans="1:15">
      <c r="A83" s="2"/>
      <c r="B83" s="3"/>
      <c r="C83" s="16"/>
      <c r="D83" s="2"/>
      <c r="E83" s="7"/>
      <c r="F83" s="7"/>
      <c r="G83" s="2"/>
      <c r="H83" s="2"/>
      <c r="I83" s="2"/>
      <c r="J83" s="16"/>
      <c r="K83" s="6" t="str">
        <f t="shared" si="3"/>
        <v/>
      </c>
      <c r="L83" s="15" t="str">
        <f>IF(B83="","",CONFIG!$B$7+SUMIFS($E$6:$E$505,$B$6:$B$505,"&gt;="&amp;CONFIG!$B$5,$B$6:$B$505,"&lt;="&amp;B83,$G$6:$G$505,"Realizado")-SUMIFS($F$6:$F$505,$B$6:$B$505,"&gt;="&amp;CONFIG!$B$5,$B$6:$B$505,"&lt;="&amp;B83,$G$6:$G$505,"Realizado"))</f>
        <v/>
      </c>
      <c r="M83" s="15" t="str">
        <f>IF(B83="","",CONFIG!$B$7+SUMIFS($E$6:$E$505,$B$6:$B$505,"&gt;="&amp;CONFIG!$B$5,$B$6:$B$505,"&lt;="&amp;B83)-SUMIFS($F$6:$F$505,$B$6:$B$505,"&gt;="&amp;CONFIG!$B$5,$B$6:$B$505,"&lt;="&amp;B83))</f>
        <v/>
      </c>
      <c r="N83" s="5" t="str">
        <f t="shared" si="4"/>
        <v/>
      </c>
      <c r="O83" s="5" t="str">
        <f t="shared" ca="1" si="5"/>
        <v/>
      </c>
    </row>
    <row r="84" spans="1:15">
      <c r="A84" s="2"/>
      <c r="B84" s="3"/>
      <c r="C84" s="16"/>
      <c r="D84" s="2"/>
      <c r="E84" s="7"/>
      <c r="F84" s="7"/>
      <c r="G84" s="2"/>
      <c r="H84" s="2"/>
      <c r="I84" s="2"/>
      <c r="J84" s="16"/>
      <c r="K84" s="6" t="str">
        <f t="shared" si="3"/>
        <v/>
      </c>
      <c r="L84" s="15" t="str">
        <f>IF(B84="","",CONFIG!$B$7+SUMIFS($E$6:$E$505,$B$6:$B$505,"&gt;="&amp;CONFIG!$B$5,$B$6:$B$505,"&lt;="&amp;B84,$G$6:$G$505,"Realizado")-SUMIFS($F$6:$F$505,$B$6:$B$505,"&gt;="&amp;CONFIG!$B$5,$B$6:$B$505,"&lt;="&amp;B84,$G$6:$G$505,"Realizado"))</f>
        <v/>
      </c>
      <c r="M84" s="15" t="str">
        <f>IF(B84="","",CONFIG!$B$7+SUMIFS($E$6:$E$505,$B$6:$B$505,"&gt;="&amp;CONFIG!$B$5,$B$6:$B$505,"&lt;="&amp;B84)-SUMIFS($F$6:$F$505,$B$6:$B$505,"&gt;="&amp;CONFIG!$B$5,$B$6:$B$505,"&lt;="&amp;B84))</f>
        <v/>
      </c>
      <c r="N84" s="5" t="str">
        <f t="shared" si="4"/>
        <v/>
      </c>
      <c r="O84" s="5" t="str">
        <f t="shared" ca="1" si="5"/>
        <v/>
      </c>
    </row>
    <row r="85" spans="1:15">
      <c r="A85" s="2"/>
      <c r="B85" s="3"/>
      <c r="C85" s="16"/>
      <c r="D85" s="2"/>
      <c r="E85" s="7"/>
      <c r="F85" s="7"/>
      <c r="G85" s="2"/>
      <c r="H85" s="2"/>
      <c r="I85" s="2"/>
      <c r="J85" s="16"/>
      <c r="K85" s="6" t="str">
        <f t="shared" si="3"/>
        <v/>
      </c>
      <c r="L85" s="15" t="str">
        <f>IF(B85="","",CONFIG!$B$7+SUMIFS($E$6:$E$505,$B$6:$B$505,"&gt;="&amp;CONFIG!$B$5,$B$6:$B$505,"&lt;="&amp;B85,$G$6:$G$505,"Realizado")-SUMIFS($F$6:$F$505,$B$6:$B$505,"&gt;="&amp;CONFIG!$B$5,$B$6:$B$505,"&lt;="&amp;B85,$G$6:$G$505,"Realizado"))</f>
        <v/>
      </c>
      <c r="M85" s="15" t="str">
        <f>IF(B85="","",CONFIG!$B$7+SUMIFS($E$6:$E$505,$B$6:$B$505,"&gt;="&amp;CONFIG!$B$5,$B$6:$B$505,"&lt;="&amp;B85)-SUMIFS($F$6:$F$505,$B$6:$B$505,"&gt;="&amp;CONFIG!$B$5,$B$6:$B$505,"&lt;="&amp;B85))</f>
        <v/>
      </c>
      <c r="N85" s="5" t="str">
        <f t="shared" si="4"/>
        <v/>
      </c>
      <c r="O85" s="5" t="str">
        <f t="shared" ca="1" si="5"/>
        <v/>
      </c>
    </row>
    <row r="86" spans="1:15">
      <c r="A86" s="2"/>
      <c r="B86" s="3"/>
      <c r="C86" s="16"/>
      <c r="D86" s="2"/>
      <c r="E86" s="7"/>
      <c r="F86" s="7"/>
      <c r="G86" s="2"/>
      <c r="H86" s="2"/>
      <c r="I86" s="2"/>
      <c r="J86" s="16"/>
      <c r="K86" s="6" t="str">
        <f t="shared" si="3"/>
        <v/>
      </c>
      <c r="L86" s="15" t="str">
        <f>IF(B86="","",CONFIG!$B$7+SUMIFS($E$6:$E$505,$B$6:$B$505,"&gt;="&amp;CONFIG!$B$5,$B$6:$B$505,"&lt;="&amp;B86,$G$6:$G$505,"Realizado")-SUMIFS($F$6:$F$505,$B$6:$B$505,"&gt;="&amp;CONFIG!$B$5,$B$6:$B$505,"&lt;="&amp;B86,$G$6:$G$505,"Realizado"))</f>
        <v/>
      </c>
      <c r="M86" s="15" t="str">
        <f>IF(B86="","",CONFIG!$B$7+SUMIFS($E$6:$E$505,$B$6:$B$505,"&gt;="&amp;CONFIG!$B$5,$B$6:$B$505,"&lt;="&amp;B86)-SUMIFS($F$6:$F$505,$B$6:$B$505,"&gt;="&amp;CONFIG!$B$5,$B$6:$B$505,"&lt;="&amp;B86))</f>
        <v/>
      </c>
      <c r="N86" s="5" t="str">
        <f t="shared" si="4"/>
        <v/>
      </c>
      <c r="O86" s="5" t="str">
        <f t="shared" ca="1" si="5"/>
        <v/>
      </c>
    </row>
    <row r="87" spans="1:15">
      <c r="A87" s="2"/>
      <c r="B87" s="3"/>
      <c r="C87" s="16"/>
      <c r="D87" s="2"/>
      <c r="E87" s="7"/>
      <c r="F87" s="7"/>
      <c r="G87" s="2"/>
      <c r="H87" s="2"/>
      <c r="I87" s="2"/>
      <c r="J87" s="16"/>
      <c r="K87" s="6" t="str">
        <f t="shared" si="3"/>
        <v/>
      </c>
      <c r="L87" s="15" t="str">
        <f>IF(B87="","",CONFIG!$B$7+SUMIFS($E$6:$E$505,$B$6:$B$505,"&gt;="&amp;CONFIG!$B$5,$B$6:$B$505,"&lt;="&amp;B87,$G$6:$G$505,"Realizado")-SUMIFS($F$6:$F$505,$B$6:$B$505,"&gt;="&amp;CONFIG!$B$5,$B$6:$B$505,"&lt;="&amp;B87,$G$6:$G$505,"Realizado"))</f>
        <v/>
      </c>
      <c r="M87" s="15" t="str">
        <f>IF(B87="","",CONFIG!$B$7+SUMIFS($E$6:$E$505,$B$6:$B$505,"&gt;="&amp;CONFIG!$B$5,$B$6:$B$505,"&lt;="&amp;B87)-SUMIFS($F$6:$F$505,$B$6:$B$505,"&gt;="&amp;CONFIG!$B$5,$B$6:$B$505,"&lt;="&amp;B87))</f>
        <v/>
      </c>
      <c r="N87" s="5" t="str">
        <f t="shared" si="4"/>
        <v/>
      </c>
      <c r="O87" s="5" t="str">
        <f t="shared" ca="1" si="5"/>
        <v/>
      </c>
    </row>
    <row r="88" spans="1:15">
      <c r="A88" s="2"/>
      <c r="B88" s="3"/>
      <c r="C88" s="16"/>
      <c r="D88" s="2"/>
      <c r="E88" s="7"/>
      <c r="F88" s="7"/>
      <c r="G88" s="2"/>
      <c r="H88" s="2"/>
      <c r="I88" s="2"/>
      <c r="J88" s="16"/>
      <c r="K88" s="6" t="str">
        <f t="shared" si="3"/>
        <v/>
      </c>
      <c r="L88" s="15" t="str">
        <f>IF(B88="","",CONFIG!$B$7+SUMIFS($E$6:$E$505,$B$6:$B$505,"&gt;="&amp;CONFIG!$B$5,$B$6:$B$505,"&lt;="&amp;B88,$G$6:$G$505,"Realizado")-SUMIFS($F$6:$F$505,$B$6:$B$505,"&gt;="&amp;CONFIG!$B$5,$B$6:$B$505,"&lt;="&amp;B88,$G$6:$G$505,"Realizado"))</f>
        <v/>
      </c>
      <c r="M88" s="15" t="str">
        <f>IF(B88="","",CONFIG!$B$7+SUMIFS($E$6:$E$505,$B$6:$B$505,"&gt;="&amp;CONFIG!$B$5,$B$6:$B$505,"&lt;="&amp;B88)-SUMIFS($F$6:$F$505,$B$6:$B$505,"&gt;="&amp;CONFIG!$B$5,$B$6:$B$505,"&lt;="&amp;B88))</f>
        <v/>
      </c>
      <c r="N88" s="5" t="str">
        <f t="shared" si="4"/>
        <v/>
      </c>
      <c r="O88" s="5" t="str">
        <f t="shared" ca="1" si="5"/>
        <v/>
      </c>
    </row>
    <row r="89" spans="1:15">
      <c r="A89" s="2"/>
      <c r="B89" s="3"/>
      <c r="C89" s="16"/>
      <c r="D89" s="2"/>
      <c r="E89" s="7"/>
      <c r="F89" s="7"/>
      <c r="G89" s="2"/>
      <c r="H89" s="2"/>
      <c r="I89" s="2"/>
      <c r="J89" s="16"/>
      <c r="K89" s="6" t="str">
        <f t="shared" si="3"/>
        <v/>
      </c>
      <c r="L89" s="15" t="str">
        <f>IF(B89="","",CONFIG!$B$7+SUMIFS($E$6:$E$505,$B$6:$B$505,"&gt;="&amp;CONFIG!$B$5,$B$6:$B$505,"&lt;="&amp;B89,$G$6:$G$505,"Realizado")-SUMIFS($F$6:$F$505,$B$6:$B$505,"&gt;="&amp;CONFIG!$B$5,$B$6:$B$505,"&lt;="&amp;B89,$G$6:$G$505,"Realizado"))</f>
        <v/>
      </c>
      <c r="M89" s="15" t="str">
        <f>IF(B89="","",CONFIG!$B$7+SUMIFS($E$6:$E$505,$B$6:$B$505,"&gt;="&amp;CONFIG!$B$5,$B$6:$B$505,"&lt;="&amp;B89)-SUMIFS($F$6:$F$505,$B$6:$B$505,"&gt;="&amp;CONFIG!$B$5,$B$6:$B$505,"&lt;="&amp;B89))</f>
        <v/>
      </c>
      <c r="N89" s="5" t="str">
        <f t="shared" si="4"/>
        <v/>
      </c>
      <c r="O89" s="5" t="str">
        <f t="shared" ca="1" si="5"/>
        <v/>
      </c>
    </row>
    <row r="90" spans="1:15">
      <c r="A90" s="2"/>
      <c r="B90" s="3"/>
      <c r="C90" s="16"/>
      <c r="D90" s="2"/>
      <c r="E90" s="7"/>
      <c r="F90" s="7"/>
      <c r="G90" s="2"/>
      <c r="H90" s="2"/>
      <c r="I90" s="2"/>
      <c r="J90" s="16"/>
      <c r="K90" s="6" t="str">
        <f t="shared" si="3"/>
        <v/>
      </c>
      <c r="L90" s="15" t="str">
        <f>IF(B90="","",CONFIG!$B$7+SUMIFS($E$6:$E$505,$B$6:$B$505,"&gt;="&amp;CONFIG!$B$5,$B$6:$B$505,"&lt;="&amp;B90,$G$6:$G$505,"Realizado")-SUMIFS($F$6:$F$505,$B$6:$B$505,"&gt;="&amp;CONFIG!$B$5,$B$6:$B$505,"&lt;="&amp;B90,$G$6:$G$505,"Realizado"))</f>
        <v/>
      </c>
      <c r="M90" s="15" t="str">
        <f>IF(B90="","",CONFIG!$B$7+SUMIFS($E$6:$E$505,$B$6:$B$505,"&gt;="&amp;CONFIG!$B$5,$B$6:$B$505,"&lt;="&amp;B90)-SUMIFS($F$6:$F$505,$B$6:$B$505,"&gt;="&amp;CONFIG!$B$5,$B$6:$B$505,"&lt;="&amp;B90))</f>
        <v/>
      </c>
      <c r="N90" s="5" t="str">
        <f t="shared" si="4"/>
        <v/>
      </c>
      <c r="O90" s="5" t="str">
        <f t="shared" ca="1" si="5"/>
        <v/>
      </c>
    </row>
    <row r="91" spans="1:15">
      <c r="A91" s="2"/>
      <c r="B91" s="3"/>
      <c r="C91" s="16"/>
      <c r="D91" s="2"/>
      <c r="E91" s="7"/>
      <c r="F91" s="7"/>
      <c r="G91" s="2"/>
      <c r="H91" s="2"/>
      <c r="I91" s="2"/>
      <c r="J91" s="16"/>
      <c r="K91" s="6" t="str">
        <f t="shared" si="3"/>
        <v/>
      </c>
      <c r="L91" s="15" t="str">
        <f>IF(B91="","",CONFIG!$B$7+SUMIFS($E$6:$E$505,$B$6:$B$505,"&gt;="&amp;CONFIG!$B$5,$B$6:$B$505,"&lt;="&amp;B91,$G$6:$G$505,"Realizado")-SUMIFS($F$6:$F$505,$B$6:$B$505,"&gt;="&amp;CONFIG!$B$5,$B$6:$B$505,"&lt;="&amp;B91,$G$6:$G$505,"Realizado"))</f>
        <v/>
      </c>
      <c r="M91" s="15" t="str">
        <f>IF(B91="","",CONFIG!$B$7+SUMIFS($E$6:$E$505,$B$6:$B$505,"&gt;="&amp;CONFIG!$B$5,$B$6:$B$505,"&lt;="&amp;B91)-SUMIFS($F$6:$F$505,$B$6:$B$505,"&gt;="&amp;CONFIG!$B$5,$B$6:$B$505,"&lt;="&amp;B91))</f>
        <v/>
      </c>
      <c r="N91" s="5" t="str">
        <f t="shared" si="4"/>
        <v/>
      </c>
      <c r="O91" s="5" t="str">
        <f t="shared" ca="1" si="5"/>
        <v/>
      </c>
    </row>
    <row r="92" spans="1:15">
      <c r="A92" s="2"/>
      <c r="B92" s="3"/>
      <c r="C92" s="16"/>
      <c r="D92" s="2"/>
      <c r="E92" s="7"/>
      <c r="F92" s="7"/>
      <c r="G92" s="2"/>
      <c r="H92" s="2"/>
      <c r="I92" s="2"/>
      <c r="J92" s="16"/>
      <c r="K92" s="6" t="str">
        <f t="shared" si="3"/>
        <v/>
      </c>
      <c r="L92" s="15" t="str">
        <f>IF(B92="","",CONFIG!$B$7+SUMIFS($E$6:$E$505,$B$6:$B$505,"&gt;="&amp;CONFIG!$B$5,$B$6:$B$505,"&lt;="&amp;B92,$G$6:$G$505,"Realizado")-SUMIFS($F$6:$F$505,$B$6:$B$505,"&gt;="&amp;CONFIG!$B$5,$B$6:$B$505,"&lt;="&amp;B92,$G$6:$G$505,"Realizado"))</f>
        <v/>
      </c>
      <c r="M92" s="15" t="str">
        <f>IF(B92="","",CONFIG!$B$7+SUMIFS($E$6:$E$505,$B$6:$B$505,"&gt;="&amp;CONFIG!$B$5,$B$6:$B$505,"&lt;="&amp;B92)-SUMIFS($F$6:$F$505,$B$6:$B$505,"&gt;="&amp;CONFIG!$B$5,$B$6:$B$505,"&lt;="&amp;B92))</f>
        <v/>
      </c>
      <c r="N92" s="5" t="str">
        <f t="shared" si="4"/>
        <v/>
      </c>
      <c r="O92" s="5" t="str">
        <f t="shared" ca="1" si="5"/>
        <v/>
      </c>
    </row>
    <row r="93" spans="1:15">
      <c r="A93" s="2"/>
      <c r="B93" s="3"/>
      <c r="C93" s="16"/>
      <c r="D93" s="2"/>
      <c r="E93" s="7"/>
      <c r="F93" s="7"/>
      <c r="G93" s="2"/>
      <c r="H93" s="2"/>
      <c r="I93" s="2"/>
      <c r="J93" s="16"/>
      <c r="K93" s="6" t="str">
        <f t="shared" si="3"/>
        <v/>
      </c>
      <c r="L93" s="15" t="str">
        <f>IF(B93="","",CONFIG!$B$7+SUMIFS($E$6:$E$505,$B$6:$B$505,"&gt;="&amp;CONFIG!$B$5,$B$6:$B$505,"&lt;="&amp;B93,$G$6:$G$505,"Realizado")-SUMIFS($F$6:$F$505,$B$6:$B$505,"&gt;="&amp;CONFIG!$B$5,$B$6:$B$505,"&lt;="&amp;B93,$G$6:$G$505,"Realizado"))</f>
        <v/>
      </c>
      <c r="M93" s="15" t="str">
        <f>IF(B93="","",CONFIG!$B$7+SUMIFS($E$6:$E$505,$B$6:$B$505,"&gt;="&amp;CONFIG!$B$5,$B$6:$B$505,"&lt;="&amp;B93)-SUMIFS($F$6:$F$505,$B$6:$B$505,"&gt;="&amp;CONFIG!$B$5,$B$6:$B$505,"&lt;="&amp;B93))</f>
        <v/>
      </c>
      <c r="N93" s="5" t="str">
        <f t="shared" si="4"/>
        <v/>
      </c>
      <c r="O93" s="5" t="str">
        <f t="shared" ca="1" si="5"/>
        <v/>
      </c>
    </row>
    <row r="94" spans="1:15">
      <c r="A94" s="2"/>
      <c r="B94" s="3"/>
      <c r="C94" s="16"/>
      <c r="D94" s="2"/>
      <c r="E94" s="7"/>
      <c r="F94" s="7"/>
      <c r="G94" s="2"/>
      <c r="H94" s="2"/>
      <c r="I94" s="2"/>
      <c r="J94" s="16"/>
      <c r="K94" s="6" t="str">
        <f t="shared" si="3"/>
        <v/>
      </c>
      <c r="L94" s="15" t="str">
        <f>IF(B94="","",CONFIG!$B$7+SUMIFS($E$6:$E$505,$B$6:$B$505,"&gt;="&amp;CONFIG!$B$5,$B$6:$B$505,"&lt;="&amp;B94,$G$6:$G$505,"Realizado")-SUMIFS($F$6:$F$505,$B$6:$B$505,"&gt;="&amp;CONFIG!$B$5,$B$6:$B$505,"&lt;="&amp;B94,$G$6:$G$505,"Realizado"))</f>
        <v/>
      </c>
      <c r="M94" s="15" t="str">
        <f>IF(B94="","",CONFIG!$B$7+SUMIFS($E$6:$E$505,$B$6:$B$505,"&gt;="&amp;CONFIG!$B$5,$B$6:$B$505,"&lt;="&amp;B94)-SUMIFS($F$6:$F$505,$B$6:$B$505,"&gt;="&amp;CONFIG!$B$5,$B$6:$B$505,"&lt;="&amp;B94))</f>
        <v/>
      </c>
      <c r="N94" s="5" t="str">
        <f t="shared" si="4"/>
        <v/>
      </c>
      <c r="O94" s="5" t="str">
        <f t="shared" ca="1" si="5"/>
        <v/>
      </c>
    </row>
    <row r="95" spans="1:15">
      <c r="A95" s="2"/>
      <c r="B95" s="3"/>
      <c r="C95" s="16"/>
      <c r="D95" s="2"/>
      <c r="E95" s="7"/>
      <c r="F95" s="7"/>
      <c r="G95" s="2"/>
      <c r="H95" s="2"/>
      <c r="I95" s="2"/>
      <c r="J95" s="16"/>
      <c r="K95" s="6" t="str">
        <f t="shared" si="3"/>
        <v/>
      </c>
      <c r="L95" s="15" t="str">
        <f>IF(B95="","",CONFIG!$B$7+SUMIFS($E$6:$E$505,$B$6:$B$505,"&gt;="&amp;CONFIG!$B$5,$B$6:$B$505,"&lt;="&amp;B95,$G$6:$G$505,"Realizado")-SUMIFS($F$6:$F$505,$B$6:$B$505,"&gt;="&amp;CONFIG!$B$5,$B$6:$B$505,"&lt;="&amp;B95,$G$6:$G$505,"Realizado"))</f>
        <v/>
      </c>
      <c r="M95" s="15" t="str">
        <f>IF(B95="","",CONFIG!$B$7+SUMIFS($E$6:$E$505,$B$6:$B$505,"&gt;="&amp;CONFIG!$B$5,$B$6:$B$505,"&lt;="&amp;B95)-SUMIFS($F$6:$F$505,$B$6:$B$505,"&gt;="&amp;CONFIG!$B$5,$B$6:$B$505,"&lt;="&amp;B95))</f>
        <v/>
      </c>
      <c r="N95" s="5" t="str">
        <f t="shared" si="4"/>
        <v/>
      </c>
      <c r="O95" s="5" t="str">
        <f t="shared" ca="1" si="5"/>
        <v/>
      </c>
    </row>
    <row r="96" spans="1:15">
      <c r="A96" s="2"/>
      <c r="B96" s="3"/>
      <c r="C96" s="16"/>
      <c r="D96" s="2"/>
      <c r="E96" s="7"/>
      <c r="F96" s="7"/>
      <c r="G96" s="2"/>
      <c r="H96" s="2"/>
      <c r="I96" s="2"/>
      <c r="J96" s="16"/>
      <c r="K96" s="6" t="str">
        <f t="shared" si="3"/>
        <v/>
      </c>
      <c r="L96" s="15" t="str">
        <f>IF(B96="","",CONFIG!$B$7+SUMIFS($E$6:$E$505,$B$6:$B$505,"&gt;="&amp;CONFIG!$B$5,$B$6:$B$505,"&lt;="&amp;B96,$G$6:$G$505,"Realizado")-SUMIFS($F$6:$F$505,$B$6:$B$505,"&gt;="&amp;CONFIG!$B$5,$B$6:$B$505,"&lt;="&amp;B96,$G$6:$G$505,"Realizado"))</f>
        <v/>
      </c>
      <c r="M96" s="15" t="str">
        <f>IF(B96="","",CONFIG!$B$7+SUMIFS($E$6:$E$505,$B$6:$B$505,"&gt;="&amp;CONFIG!$B$5,$B$6:$B$505,"&lt;="&amp;B96)-SUMIFS($F$6:$F$505,$B$6:$B$505,"&gt;="&amp;CONFIG!$B$5,$B$6:$B$505,"&lt;="&amp;B96))</f>
        <v/>
      </c>
      <c r="N96" s="5" t="str">
        <f t="shared" si="4"/>
        <v/>
      </c>
      <c r="O96" s="5" t="str">
        <f t="shared" ca="1" si="5"/>
        <v/>
      </c>
    </row>
    <row r="97" spans="1:15">
      <c r="A97" s="2"/>
      <c r="B97" s="3"/>
      <c r="C97" s="16"/>
      <c r="D97" s="2"/>
      <c r="E97" s="7"/>
      <c r="F97" s="7"/>
      <c r="G97" s="2"/>
      <c r="H97" s="2"/>
      <c r="I97" s="2"/>
      <c r="J97" s="16"/>
      <c r="K97" s="6" t="str">
        <f t="shared" si="3"/>
        <v/>
      </c>
      <c r="L97" s="15" t="str">
        <f>IF(B97="","",CONFIG!$B$7+SUMIFS($E$6:$E$505,$B$6:$B$505,"&gt;="&amp;CONFIG!$B$5,$B$6:$B$505,"&lt;="&amp;B97,$G$6:$G$505,"Realizado")-SUMIFS($F$6:$F$505,$B$6:$B$505,"&gt;="&amp;CONFIG!$B$5,$B$6:$B$505,"&lt;="&amp;B97,$G$6:$G$505,"Realizado"))</f>
        <v/>
      </c>
      <c r="M97" s="15" t="str">
        <f>IF(B97="","",CONFIG!$B$7+SUMIFS($E$6:$E$505,$B$6:$B$505,"&gt;="&amp;CONFIG!$B$5,$B$6:$B$505,"&lt;="&amp;B97)-SUMIFS($F$6:$F$505,$B$6:$B$505,"&gt;="&amp;CONFIG!$B$5,$B$6:$B$505,"&lt;="&amp;B97))</f>
        <v/>
      </c>
      <c r="N97" s="5" t="str">
        <f t="shared" si="4"/>
        <v/>
      </c>
      <c r="O97" s="5" t="str">
        <f t="shared" ca="1" si="5"/>
        <v/>
      </c>
    </row>
    <row r="98" spans="1:15">
      <c r="A98" s="2"/>
      <c r="B98" s="3"/>
      <c r="C98" s="16"/>
      <c r="D98" s="2"/>
      <c r="E98" s="7"/>
      <c r="F98" s="7"/>
      <c r="G98" s="2"/>
      <c r="H98" s="2"/>
      <c r="I98" s="2"/>
      <c r="J98" s="16"/>
      <c r="K98" s="6" t="str">
        <f t="shared" si="3"/>
        <v/>
      </c>
      <c r="L98" s="15" t="str">
        <f>IF(B98="","",CONFIG!$B$7+SUMIFS($E$6:$E$505,$B$6:$B$505,"&gt;="&amp;CONFIG!$B$5,$B$6:$B$505,"&lt;="&amp;B98,$G$6:$G$505,"Realizado")-SUMIFS($F$6:$F$505,$B$6:$B$505,"&gt;="&amp;CONFIG!$B$5,$B$6:$B$505,"&lt;="&amp;B98,$G$6:$G$505,"Realizado"))</f>
        <v/>
      </c>
      <c r="M98" s="15" t="str">
        <f>IF(B98="","",CONFIG!$B$7+SUMIFS($E$6:$E$505,$B$6:$B$505,"&gt;="&amp;CONFIG!$B$5,$B$6:$B$505,"&lt;="&amp;B98)-SUMIFS($F$6:$F$505,$B$6:$B$505,"&gt;="&amp;CONFIG!$B$5,$B$6:$B$505,"&lt;="&amp;B98))</f>
        <v/>
      </c>
      <c r="N98" s="5" t="str">
        <f t="shared" si="4"/>
        <v/>
      </c>
      <c r="O98" s="5" t="str">
        <f t="shared" ca="1" si="5"/>
        <v/>
      </c>
    </row>
    <row r="99" spans="1:15">
      <c r="A99" s="2"/>
      <c r="B99" s="3"/>
      <c r="C99" s="16"/>
      <c r="D99" s="2"/>
      <c r="E99" s="7"/>
      <c r="F99" s="7"/>
      <c r="G99" s="2"/>
      <c r="H99" s="2"/>
      <c r="I99" s="2"/>
      <c r="J99" s="16"/>
      <c r="K99" s="6" t="str">
        <f t="shared" si="3"/>
        <v/>
      </c>
      <c r="L99" s="15" t="str">
        <f>IF(B99="","",CONFIG!$B$7+SUMIFS($E$6:$E$505,$B$6:$B$505,"&gt;="&amp;CONFIG!$B$5,$B$6:$B$505,"&lt;="&amp;B99,$G$6:$G$505,"Realizado")-SUMIFS($F$6:$F$505,$B$6:$B$505,"&gt;="&amp;CONFIG!$B$5,$B$6:$B$505,"&lt;="&amp;B99,$G$6:$G$505,"Realizado"))</f>
        <v/>
      </c>
      <c r="M99" s="15" t="str">
        <f>IF(B99="","",CONFIG!$B$7+SUMIFS($E$6:$E$505,$B$6:$B$505,"&gt;="&amp;CONFIG!$B$5,$B$6:$B$505,"&lt;="&amp;B99)-SUMIFS($F$6:$F$505,$B$6:$B$505,"&gt;="&amp;CONFIG!$B$5,$B$6:$B$505,"&lt;="&amp;B99))</f>
        <v/>
      </c>
      <c r="N99" s="5" t="str">
        <f t="shared" si="4"/>
        <v/>
      </c>
      <c r="O99" s="5" t="str">
        <f t="shared" ca="1" si="5"/>
        <v/>
      </c>
    </row>
    <row r="100" spans="1:15">
      <c r="A100" s="2"/>
      <c r="B100" s="3"/>
      <c r="C100" s="16"/>
      <c r="D100" s="2"/>
      <c r="E100" s="7"/>
      <c r="F100" s="7"/>
      <c r="G100" s="2"/>
      <c r="H100" s="2"/>
      <c r="I100" s="2"/>
      <c r="J100" s="16"/>
      <c r="K100" s="6" t="str">
        <f t="shared" si="3"/>
        <v/>
      </c>
      <c r="L100" s="15" t="str">
        <f>IF(B100="","",CONFIG!$B$7+SUMIFS($E$6:$E$505,$B$6:$B$505,"&gt;="&amp;CONFIG!$B$5,$B$6:$B$505,"&lt;="&amp;B100,$G$6:$G$505,"Realizado")-SUMIFS($F$6:$F$505,$B$6:$B$505,"&gt;="&amp;CONFIG!$B$5,$B$6:$B$505,"&lt;="&amp;B100,$G$6:$G$505,"Realizado"))</f>
        <v/>
      </c>
      <c r="M100" s="15" t="str">
        <f>IF(B100="","",CONFIG!$B$7+SUMIFS($E$6:$E$505,$B$6:$B$505,"&gt;="&amp;CONFIG!$B$5,$B$6:$B$505,"&lt;="&amp;B100)-SUMIFS($F$6:$F$505,$B$6:$B$505,"&gt;="&amp;CONFIG!$B$5,$B$6:$B$505,"&lt;="&amp;B100))</f>
        <v/>
      </c>
      <c r="N100" s="5" t="str">
        <f t="shared" si="4"/>
        <v/>
      </c>
      <c r="O100" s="5" t="str">
        <f t="shared" ca="1" si="5"/>
        <v/>
      </c>
    </row>
    <row r="101" spans="1:15">
      <c r="A101" s="2"/>
      <c r="B101" s="3"/>
      <c r="C101" s="16"/>
      <c r="D101" s="2"/>
      <c r="E101" s="7"/>
      <c r="F101" s="7"/>
      <c r="G101" s="2"/>
      <c r="H101" s="2"/>
      <c r="I101" s="2"/>
      <c r="J101" s="16"/>
      <c r="K101" s="6" t="str">
        <f t="shared" si="3"/>
        <v/>
      </c>
      <c r="L101" s="15" t="str">
        <f>IF(B101="","",CONFIG!$B$7+SUMIFS($E$6:$E$505,$B$6:$B$505,"&gt;="&amp;CONFIG!$B$5,$B$6:$B$505,"&lt;="&amp;B101,$G$6:$G$505,"Realizado")-SUMIFS($F$6:$F$505,$B$6:$B$505,"&gt;="&amp;CONFIG!$B$5,$B$6:$B$505,"&lt;="&amp;B101,$G$6:$G$505,"Realizado"))</f>
        <v/>
      </c>
      <c r="M101" s="15" t="str">
        <f>IF(B101="","",CONFIG!$B$7+SUMIFS($E$6:$E$505,$B$6:$B$505,"&gt;="&amp;CONFIG!$B$5,$B$6:$B$505,"&lt;="&amp;B101)-SUMIFS($F$6:$F$505,$B$6:$B$505,"&gt;="&amp;CONFIG!$B$5,$B$6:$B$505,"&lt;="&amp;B101))</f>
        <v/>
      </c>
      <c r="N101" s="5" t="str">
        <f t="shared" si="4"/>
        <v/>
      </c>
      <c r="O101" s="5" t="str">
        <f t="shared" ca="1" si="5"/>
        <v/>
      </c>
    </row>
    <row r="102" spans="1:15">
      <c r="A102" s="2"/>
      <c r="B102" s="3"/>
      <c r="C102" s="16"/>
      <c r="D102" s="2"/>
      <c r="E102" s="7"/>
      <c r="F102" s="7"/>
      <c r="G102" s="2"/>
      <c r="H102" s="2"/>
      <c r="I102" s="2"/>
      <c r="J102" s="16"/>
      <c r="K102" s="6" t="str">
        <f t="shared" si="3"/>
        <v/>
      </c>
      <c r="L102" s="15" t="str">
        <f>IF(B102="","",CONFIG!$B$7+SUMIFS($E$6:$E$505,$B$6:$B$505,"&gt;="&amp;CONFIG!$B$5,$B$6:$B$505,"&lt;="&amp;B102,$G$6:$G$505,"Realizado")-SUMIFS($F$6:$F$505,$B$6:$B$505,"&gt;="&amp;CONFIG!$B$5,$B$6:$B$505,"&lt;="&amp;B102,$G$6:$G$505,"Realizado"))</f>
        <v/>
      </c>
      <c r="M102" s="15" t="str">
        <f>IF(B102="","",CONFIG!$B$7+SUMIFS($E$6:$E$505,$B$6:$B$505,"&gt;="&amp;CONFIG!$B$5,$B$6:$B$505,"&lt;="&amp;B102)-SUMIFS($F$6:$F$505,$B$6:$B$505,"&gt;="&amp;CONFIG!$B$5,$B$6:$B$505,"&lt;="&amp;B102))</f>
        <v/>
      </c>
      <c r="N102" s="5" t="str">
        <f t="shared" si="4"/>
        <v/>
      </c>
      <c r="O102" s="5" t="str">
        <f t="shared" ca="1" si="5"/>
        <v/>
      </c>
    </row>
    <row r="103" spans="1:15">
      <c r="A103" s="2"/>
      <c r="B103" s="3"/>
      <c r="C103" s="16"/>
      <c r="D103" s="2"/>
      <c r="E103" s="7"/>
      <c r="F103" s="7"/>
      <c r="G103" s="2"/>
      <c r="H103" s="2"/>
      <c r="I103" s="2"/>
      <c r="J103" s="16"/>
      <c r="K103" s="6" t="str">
        <f t="shared" si="3"/>
        <v/>
      </c>
      <c r="L103" s="15" t="str">
        <f>IF(B103="","",CONFIG!$B$7+SUMIFS($E$6:$E$505,$B$6:$B$505,"&gt;="&amp;CONFIG!$B$5,$B$6:$B$505,"&lt;="&amp;B103,$G$6:$G$505,"Realizado")-SUMIFS($F$6:$F$505,$B$6:$B$505,"&gt;="&amp;CONFIG!$B$5,$B$6:$B$505,"&lt;="&amp;B103,$G$6:$G$505,"Realizado"))</f>
        <v/>
      </c>
      <c r="M103" s="15" t="str">
        <f>IF(B103="","",CONFIG!$B$7+SUMIFS($E$6:$E$505,$B$6:$B$505,"&gt;="&amp;CONFIG!$B$5,$B$6:$B$505,"&lt;="&amp;B103)-SUMIFS($F$6:$F$505,$B$6:$B$505,"&gt;="&amp;CONFIG!$B$5,$B$6:$B$505,"&lt;="&amp;B103))</f>
        <v/>
      </c>
      <c r="N103" s="5" t="str">
        <f t="shared" si="4"/>
        <v/>
      </c>
      <c r="O103" s="5" t="str">
        <f t="shared" ca="1" si="5"/>
        <v/>
      </c>
    </row>
    <row r="104" spans="1:15">
      <c r="A104" s="2"/>
      <c r="B104" s="3"/>
      <c r="C104" s="16"/>
      <c r="D104" s="2"/>
      <c r="E104" s="7"/>
      <c r="F104" s="7"/>
      <c r="G104" s="2"/>
      <c r="H104" s="2"/>
      <c r="I104" s="2"/>
      <c r="J104" s="16"/>
      <c r="K104" s="6" t="str">
        <f t="shared" si="3"/>
        <v/>
      </c>
      <c r="L104" s="15" t="str">
        <f>IF(B104="","",CONFIG!$B$7+SUMIFS($E$6:$E$505,$B$6:$B$505,"&gt;="&amp;CONFIG!$B$5,$B$6:$B$505,"&lt;="&amp;B104,$G$6:$G$505,"Realizado")-SUMIFS($F$6:$F$505,$B$6:$B$505,"&gt;="&amp;CONFIG!$B$5,$B$6:$B$505,"&lt;="&amp;B104,$G$6:$G$505,"Realizado"))</f>
        <v/>
      </c>
      <c r="M104" s="15" t="str">
        <f>IF(B104="","",CONFIG!$B$7+SUMIFS($E$6:$E$505,$B$6:$B$505,"&gt;="&amp;CONFIG!$B$5,$B$6:$B$505,"&lt;="&amp;B104)-SUMIFS($F$6:$F$505,$B$6:$B$505,"&gt;="&amp;CONFIG!$B$5,$B$6:$B$505,"&lt;="&amp;B104))</f>
        <v/>
      </c>
      <c r="N104" s="5" t="str">
        <f t="shared" si="4"/>
        <v/>
      </c>
      <c r="O104" s="5" t="str">
        <f t="shared" ca="1" si="5"/>
        <v/>
      </c>
    </row>
    <row r="105" spans="1:15">
      <c r="A105" s="2"/>
      <c r="B105" s="3"/>
      <c r="C105" s="16"/>
      <c r="D105" s="2"/>
      <c r="E105" s="7"/>
      <c r="F105" s="7"/>
      <c r="G105" s="2"/>
      <c r="H105" s="2"/>
      <c r="I105" s="2"/>
      <c r="J105" s="16"/>
      <c r="K105" s="6" t="str">
        <f t="shared" si="3"/>
        <v/>
      </c>
      <c r="L105" s="15" t="str">
        <f>IF(B105="","",CONFIG!$B$7+SUMIFS($E$6:$E$505,$B$6:$B$505,"&gt;="&amp;CONFIG!$B$5,$B$6:$B$505,"&lt;="&amp;B105,$G$6:$G$505,"Realizado")-SUMIFS($F$6:$F$505,$B$6:$B$505,"&gt;="&amp;CONFIG!$B$5,$B$6:$B$505,"&lt;="&amp;B105,$G$6:$G$505,"Realizado"))</f>
        <v/>
      </c>
      <c r="M105" s="15" t="str">
        <f>IF(B105="","",CONFIG!$B$7+SUMIFS($E$6:$E$505,$B$6:$B$505,"&gt;="&amp;CONFIG!$B$5,$B$6:$B$505,"&lt;="&amp;B105)-SUMIFS($F$6:$F$505,$B$6:$B$505,"&gt;="&amp;CONFIG!$B$5,$B$6:$B$505,"&lt;="&amp;B105))</f>
        <v/>
      </c>
      <c r="N105" s="5" t="str">
        <f t="shared" si="4"/>
        <v/>
      </c>
      <c r="O105" s="5" t="str">
        <f t="shared" ca="1" si="5"/>
        <v/>
      </c>
    </row>
    <row r="106" spans="1:15">
      <c r="A106" s="2"/>
      <c r="B106" s="3"/>
      <c r="C106" s="16"/>
      <c r="D106" s="2"/>
      <c r="E106" s="7"/>
      <c r="F106" s="7"/>
      <c r="G106" s="2"/>
      <c r="H106" s="2"/>
      <c r="I106" s="2"/>
      <c r="J106" s="16"/>
      <c r="K106" s="6" t="str">
        <f t="shared" si="3"/>
        <v/>
      </c>
      <c r="L106" s="15" t="str">
        <f>IF(B106="","",CONFIG!$B$7+SUMIFS($E$6:$E$505,$B$6:$B$505,"&gt;="&amp;CONFIG!$B$5,$B$6:$B$505,"&lt;="&amp;B106,$G$6:$G$505,"Realizado")-SUMIFS($F$6:$F$505,$B$6:$B$505,"&gt;="&amp;CONFIG!$B$5,$B$6:$B$505,"&lt;="&amp;B106,$G$6:$G$505,"Realizado"))</f>
        <v/>
      </c>
      <c r="M106" s="15" t="str">
        <f>IF(B106="","",CONFIG!$B$7+SUMIFS($E$6:$E$505,$B$6:$B$505,"&gt;="&amp;CONFIG!$B$5,$B$6:$B$505,"&lt;="&amp;B106)-SUMIFS($F$6:$F$505,$B$6:$B$505,"&gt;="&amp;CONFIG!$B$5,$B$6:$B$505,"&lt;="&amp;B106))</f>
        <v/>
      </c>
      <c r="N106" s="5" t="str">
        <f t="shared" si="4"/>
        <v/>
      </c>
      <c r="O106" s="5" t="str">
        <f t="shared" ca="1" si="5"/>
        <v/>
      </c>
    </row>
    <row r="107" spans="1:15">
      <c r="A107" s="2"/>
      <c r="B107" s="3"/>
      <c r="C107" s="16"/>
      <c r="D107" s="2"/>
      <c r="E107" s="7"/>
      <c r="F107" s="7"/>
      <c r="G107" s="2"/>
      <c r="H107" s="2"/>
      <c r="I107" s="2"/>
      <c r="J107" s="16"/>
      <c r="K107" s="6" t="str">
        <f t="shared" si="3"/>
        <v/>
      </c>
      <c r="L107" s="15" t="str">
        <f>IF(B107="","",CONFIG!$B$7+SUMIFS($E$6:$E$505,$B$6:$B$505,"&gt;="&amp;CONFIG!$B$5,$B$6:$B$505,"&lt;="&amp;B107,$G$6:$G$505,"Realizado")-SUMIFS($F$6:$F$505,$B$6:$B$505,"&gt;="&amp;CONFIG!$B$5,$B$6:$B$505,"&lt;="&amp;B107,$G$6:$G$505,"Realizado"))</f>
        <v/>
      </c>
      <c r="M107" s="15" t="str">
        <f>IF(B107="","",CONFIG!$B$7+SUMIFS($E$6:$E$505,$B$6:$B$505,"&gt;="&amp;CONFIG!$B$5,$B$6:$B$505,"&lt;="&amp;B107)-SUMIFS($F$6:$F$505,$B$6:$B$505,"&gt;="&amp;CONFIG!$B$5,$B$6:$B$505,"&lt;="&amp;B107))</f>
        <v/>
      </c>
      <c r="N107" s="5" t="str">
        <f t="shared" si="4"/>
        <v/>
      </c>
      <c r="O107" s="5" t="str">
        <f t="shared" ca="1" si="5"/>
        <v/>
      </c>
    </row>
    <row r="108" spans="1:15">
      <c r="A108" s="2"/>
      <c r="B108" s="3"/>
      <c r="C108" s="16"/>
      <c r="D108" s="2"/>
      <c r="E108" s="7"/>
      <c r="F108" s="7"/>
      <c r="G108" s="2"/>
      <c r="H108" s="2"/>
      <c r="I108" s="2"/>
      <c r="J108" s="16"/>
      <c r="K108" s="6" t="str">
        <f t="shared" si="3"/>
        <v/>
      </c>
      <c r="L108" s="15" t="str">
        <f>IF(B108="","",CONFIG!$B$7+SUMIFS($E$6:$E$505,$B$6:$B$505,"&gt;="&amp;CONFIG!$B$5,$B$6:$B$505,"&lt;="&amp;B108,$G$6:$G$505,"Realizado")-SUMIFS($F$6:$F$505,$B$6:$B$505,"&gt;="&amp;CONFIG!$B$5,$B$6:$B$505,"&lt;="&amp;B108,$G$6:$G$505,"Realizado"))</f>
        <v/>
      </c>
      <c r="M108" s="15" t="str">
        <f>IF(B108="","",CONFIG!$B$7+SUMIFS($E$6:$E$505,$B$6:$B$505,"&gt;="&amp;CONFIG!$B$5,$B$6:$B$505,"&lt;="&amp;B108)-SUMIFS($F$6:$F$505,$B$6:$B$505,"&gt;="&amp;CONFIG!$B$5,$B$6:$B$505,"&lt;="&amp;B108))</f>
        <v/>
      </c>
      <c r="N108" s="5" t="str">
        <f t="shared" si="4"/>
        <v/>
      </c>
      <c r="O108" s="5" t="str">
        <f t="shared" ca="1" si="5"/>
        <v/>
      </c>
    </row>
    <row r="109" spans="1:15">
      <c r="A109" s="2"/>
      <c r="B109" s="3"/>
      <c r="C109" s="16"/>
      <c r="D109" s="2"/>
      <c r="E109" s="7"/>
      <c r="F109" s="7"/>
      <c r="G109" s="2"/>
      <c r="H109" s="2"/>
      <c r="I109" s="2"/>
      <c r="J109" s="16"/>
      <c r="K109" s="6" t="str">
        <f t="shared" si="3"/>
        <v/>
      </c>
      <c r="L109" s="15" t="str">
        <f>IF(B109="","",CONFIG!$B$7+SUMIFS($E$6:$E$505,$B$6:$B$505,"&gt;="&amp;CONFIG!$B$5,$B$6:$B$505,"&lt;="&amp;B109,$G$6:$G$505,"Realizado")-SUMIFS($F$6:$F$505,$B$6:$B$505,"&gt;="&amp;CONFIG!$B$5,$B$6:$B$505,"&lt;="&amp;B109,$G$6:$G$505,"Realizado"))</f>
        <v/>
      </c>
      <c r="M109" s="15" t="str">
        <f>IF(B109="","",CONFIG!$B$7+SUMIFS($E$6:$E$505,$B$6:$B$505,"&gt;="&amp;CONFIG!$B$5,$B$6:$B$505,"&lt;="&amp;B109)-SUMIFS($F$6:$F$505,$B$6:$B$505,"&gt;="&amp;CONFIG!$B$5,$B$6:$B$505,"&lt;="&amp;B109))</f>
        <v/>
      </c>
      <c r="N109" s="5" t="str">
        <f t="shared" si="4"/>
        <v/>
      </c>
      <c r="O109" s="5" t="str">
        <f t="shared" ca="1" si="5"/>
        <v/>
      </c>
    </row>
    <row r="110" spans="1:15">
      <c r="A110" s="2"/>
      <c r="B110" s="3"/>
      <c r="C110" s="16"/>
      <c r="D110" s="2"/>
      <c r="E110" s="7"/>
      <c r="F110" s="7"/>
      <c r="G110" s="2"/>
      <c r="H110" s="2"/>
      <c r="I110" s="2"/>
      <c r="J110" s="16"/>
      <c r="K110" s="6" t="str">
        <f t="shared" si="3"/>
        <v/>
      </c>
      <c r="L110" s="15" t="str">
        <f>IF(B110="","",CONFIG!$B$7+SUMIFS($E$6:$E$505,$B$6:$B$505,"&gt;="&amp;CONFIG!$B$5,$B$6:$B$505,"&lt;="&amp;B110,$G$6:$G$505,"Realizado")-SUMIFS($F$6:$F$505,$B$6:$B$505,"&gt;="&amp;CONFIG!$B$5,$B$6:$B$505,"&lt;="&amp;B110,$G$6:$G$505,"Realizado"))</f>
        <v/>
      </c>
      <c r="M110" s="15" t="str">
        <f>IF(B110="","",CONFIG!$B$7+SUMIFS($E$6:$E$505,$B$6:$B$505,"&gt;="&amp;CONFIG!$B$5,$B$6:$B$505,"&lt;="&amp;B110)-SUMIFS($F$6:$F$505,$B$6:$B$505,"&gt;="&amp;CONFIG!$B$5,$B$6:$B$505,"&lt;="&amp;B110))</f>
        <v/>
      </c>
      <c r="N110" s="5" t="str">
        <f t="shared" si="4"/>
        <v/>
      </c>
      <c r="O110" s="5" t="str">
        <f t="shared" ca="1" si="5"/>
        <v/>
      </c>
    </row>
    <row r="111" spans="1:15">
      <c r="A111" s="2"/>
      <c r="B111" s="3"/>
      <c r="C111" s="16"/>
      <c r="D111" s="2"/>
      <c r="E111" s="7"/>
      <c r="F111" s="7"/>
      <c r="G111" s="2"/>
      <c r="H111" s="2"/>
      <c r="I111" s="2"/>
      <c r="J111" s="16"/>
      <c r="K111" s="6" t="str">
        <f t="shared" si="3"/>
        <v/>
      </c>
      <c r="L111" s="15" t="str">
        <f>IF(B111="","",CONFIG!$B$7+SUMIFS($E$6:$E$505,$B$6:$B$505,"&gt;="&amp;CONFIG!$B$5,$B$6:$B$505,"&lt;="&amp;B111,$G$6:$G$505,"Realizado")-SUMIFS($F$6:$F$505,$B$6:$B$505,"&gt;="&amp;CONFIG!$B$5,$B$6:$B$505,"&lt;="&amp;B111,$G$6:$G$505,"Realizado"))</f>
        <v/>
      </c>
      <c r="M111" s="15" t="str">
        <f>IF(B111="","",CONFIG!$B$7+SUMIFS($E$6:$E$505,$B$6:$B$505,"&gt;="&amp;CONFIG!$B$5,$B$6:$B$505,"&lt;="&amp;B111)-SUMIFS($F$6:$F$505,$B$6:$B$505,"&gt;="&amp;CONFIG!$B$5,$B$6:$B$505,"&lt;="&amp;B111))</f>
        <v/>
      </c>
      <c r="N111" s="5" t="str">
        <f t="shared" si="4"/>
        <v/>
      </c>
      <c r="O111" s="5" t="str">
        <f t="shared" ca="1" si="5"/>
        <v/>
      </c>
    </row>
    <row r="112" spans="1:15">
      <c r="A112" s="2"/>
      <c r="B112" s="3"/>
      <c r="C112" s="16"/>
      <c r="D112" s="2"/>
      <c r="E112" s="7"/>
      <c r="F112" s="7"/>
      <c r="G112" s="2"/>
      <c r="H112" s="2"/>
      <c r="I112" s="2"/>
      <c r="J112" s="16"/>
      <c r="K112" s="6" t="str">
        <f t="shared" si="3"/>
        <v/>
      </c>
      <c r="L112" s="15" t="str">
        <f>IF(B112="","",CONFIG!$B$7+SUMIFS($E$6:$E$505,$B$6:$B$505,"&gt;="&amp;CONFIG!$B$5,$B$6:$B$505,"&lt;="&amp;B112,$G$6:$G$505,"Realizado")-SUMIFS($F$6:$F$505,$B$6:$B$505,"&gt;="&amp;CONFIG!$B$5,$B$6:$B$505,"&lt;="&amp;B112,$G$6:$G$505,"Realizado"))</f>
        <v/>
      </c>
      <c r="M112" s="15" t="str">
        <f>IF(B112="","",CONFIG!$B$7+SUMIFS($E$6:$E$505,$B$6:$B$505,"&gt;="&amp;CONFIG!$B$5,$B$6:$B$505,"&lt;="&amp;B112)-SUMIFS($F$6:$F$505,$B$6:$B$505,"&gt;="&amp;CONFIG!$B$5,$B$6:$B$505,"&lt;="&amp;B112))</f>
        <v/>
      </c>
      <c r="N112" s="5" t="str">
        <f t="shared" si="4"/>
        <v/>
      </c>
      <c r="O112" s="5" t="str">
        <f t="shared" ca="1" si="5"/>
        <v/>
      </c>
    </row>
    <row r="113" spans="1:15">
      <c r="A113" s="2"/>
      <c r="B113" s="3"/>
      <c r="C113" s="16"/>
      <c r="D113" s="2"/>
      <c r="E113" s="7"/>
      <c r="F113" s="7"/>
      <c r="G113" s="2"/>
      <c r="H113" s="2"/>
      <c r="I113" s="2"/>
      <c r="J113" s="16"/>
      <c r="K113" s="6" t="str">
        <f t="shared" si="3"/>
        <v/>
      </c>
      <c r="L113" s="15" t="str">
        <f>IF(B113="","",CONFIG!$B$7+SUMIFS($E$6:$E$505,$B$6:$B$505,"&gt;="&amp;CONFIG!$B$5,$B$6:$B$505,"&lt;="&amp;B113,$G$6:$G$505,"Realizado")-SUMIFS($F$6:$F$505,$B$6:$B$505,"&gt;="&amp;CONFIG!$B$5,$B$6:$B$505,"&lt;="&amp;B113,$G$6:$G$505,"Realizado"))</f>
        <v/>
      </c>
      <c r="M113" s="15" t="str">
        <f>IF(B113="","",CONFIG!$B$7+SUMIFS($E$6:$E$505,$B$6:$B$505,"&gt;="&amp;CONFIG!$B$5,$B$6:$B$505,"&lt;="&amp;B113)-SUMIFS($F$6:$F$505,$B$6:$B$505,"&gt;="&amp;CONFIG!$B$5,$B$6:$B$505,"&lt;="&amp;B113))</f>
        <v/>
      </c>
      <c r="N113" s="5" t="str">
        <f t="shared" si="4"/>
        <v/>
      </c>
      <c r="O113" s="5" t="str">
        <f t="shared" ca="1" si="5"/>
        <v/>
      </c>
    </row>
    <row r="114" spans="1:15">
      <c r="A114" s="2"/>
      <c r="B114" s="3"/>
      <c r="C114" s="16"/>
      <c r="D114" s="2"/>
      <c r="E114" s="7"/>
      <c r="F114" s="7"/>
      <c r="G114" s="2"/>
      <c r="H114" s="2"/>
      <c r="I114" s="2"/>
      <c r="J114" s="16"/>
      <c r="K114" s="6" t="str">
        <f t="shared" si="3"/>
        <v/>
      </c>
      <c r="L114" s="15" t="str">
        <f>IF(B114="","",CONFIG!$B$7+SUMIFS($E$6:$E$505,$B$6:$B$505,"&gt;="&amp;CONFIG!$B$5,$B$6:$B$505,"&lt;="&amp;B114,$G$6:$G$505,"Realizado")-SUMIFS($F$6:$F$505,$B$6:$B$505,"&gt;="&amp;CONFIG!$B$5,$B$6:$B$505,"&lt;="&amp;B114,$G$6:$G$505,"Realizado"))</f>
        <v/>
      </c>
      <c r="M114" s="15" t="str">
        <f>IF(B114="","",CONFIG!$B$7+SUMIFS($E$6:$E$505,$B$6:$B$505,"&gt;="&amp;CONFIG!$B$5,$B$6:$B$505,"&lt;="&amp;B114)-SUMIFS($F$6:$F$505,$B$6:$B$505,"&gt;="&amp;CONFIG!$B$5,$B$6:$B$505,"&lt;="&amp;B114))</f>
        <v/>
      </c>
      <c r="N114" s="5" t="str">
        <f t="shared" si="4"/>
        <v/>
      </c>
      <c r="O114" s="5" t="str">
        <f t="shared" ca="1" si="5"/>
        <v/>
      </c>
    </row>
    <row r="115" spans="1:15">
      <c r="A115" s="2"/>
      <c r="B115" s="3"/>
      <c r="C115" s="16"/>
      <c r="D115" s="2"/>
      <c r="E115" s="7"/>
      <c r="F115" s="7"/>
      <c r="G115" s="2"/>
      <c r="H115" s="2"/>
      <c r="I115" s="2"/>
      <c r="J115" s="16"/>
      <c r="K115" s="6" t="str">
        <f t="shared" si="3"/>
        <v/>
      </c>
      <c r="L115" s="15" t="str">
        <f>IF(B115="","",CONFIG!$B$7+SUMIFS($E$6:$E$505,$B$6:$B$505,"&gt;="&amp;CONFIG!$B$5,$B$6:$B$505,"&lt;="&amp;B115,$G$6:$G$505,"Realizado")-SUMIFS($F$6:$F$505,$B$6:$B$505,"&gt;="&amp;CONFIG!$B$5,$B$6:$B$505,"&lt;="&amp;B115,$G$6:$G$505,"Realizado"))</f>
        <v/>
      </c>
      <c r="M115" s="15" t="str">
        <f>IF(B115="","",CONFIG!$B$7+SUMIFS($E$6:$E$505,$B$6:$B$505,"&gt;="&amp;CONFIG!$B$5,$B$6:$B$505,"&lt;="&amp;B115)-SUMIFS($F$6:$F$505,$B$6:$B$505,"&gt;="&amp;CONFIG!$B$5,$B$6:$B$505,"&lt;="&amp;B115))</f>
        <v/>
      </c>
      <c r="N115" s="5" t="str">
        <f t="shared" si="4"/>
        <v/>
      </c>
      <c r="O115" s="5" t="str">
        <f t="shared" ca="1" si="5"/>
        <v/>
      </c>
    </row>
    <row r="116" spans="1:15">
      <c r="A116" s="2"/>
      <c r="B116" s="3"/>
      <c r="C116" s="16"/>
      <c r="D116" s="2"/>
      <c r="E116" s="7"/>
      <c r="F116" s="7"/>
      <c r="G116" s="2"/>
      <c r="H116" s="2"/>
      <c r="I116" s="2"/>
      <c r="J116" s="16"/>
      <c r="K116" s="6" t="str">
        <f t="shared" si="3"/>
        <v/>
      </c>
      <c r="L116" s="15" t="str">
        <f>IF(B116="","",CONFIG!$B$7+SUMIFS($E$6:$E$505,$B$6:$B$505,"&gt;="&amp;CONFIG!$B$5,$B$6:$B$505,"&lt;="&amp;B116,$G$6:$G$505,"Realizado")-SUMIFS($F$6:$F$505,$B$6:$B$505,"&gt;="&amp;CONFIG!$B$5,$B$6:$B$505,"&lt;="&amp;B116,$G$6:$G$505,"Realizado"))</f>
        <v/>
      </c>
      <c r="M116" s="15" t="str">
        <f>IF(B116="","",CONFIG!$B$7+SUMIFS($E$6:$E$505,$B$6:$B$505,"&gt;="&amp;CONFIG!$B$5,$B$6:$B$505,"&lt;="&amp;B116)-SUMIFS($F$6:$F$505,$B$6:$B$505,"&gt;="&amp;CONFIG!$B$5,$B$6:$B$505,"&lt;="&amp;B116))</f>
        <v/>
      </c>
      <c r="N116" s="5" t="str">
        <f t="shared" si="4"/>
        <v/>
      </c>
      <c r="O116" s="5" t="str">
        <f t="shared" ca="1" si="5"/>
        <v/>
      </c>
    </row>
    <row r="117" spans="1:15">
      <c r="A117" s="2"/>
      <c r="B117" s="3"/>
      <c r="C117" s="16"/>
      <c r="D117" s="2"/>
      <c r="E117" s="7"/>
      <c r="F117" s="7"/>
      <c r="G117" s="2"/>
      <c r="H117" s="2"/>
      <c r="I117" s="2"/>
      <c r="J117" s="16"/>
      <c r="K117" s="6" t="str">
        <f t="shared" si="3"/>
        <v/>
      </c>
      <c r="L117" s="15" t="str">
        <f>IF(B117="","",CONFIG!$B$7+SUMIFS($E$6:$E$505,$B$6:$B$505,"&gt;="&amp;CONFIG!$B$5,$B$6:$B$505,"&lt;="&amp;B117,$G$6:$G$505,"Realizado")-SUMIFS($F$6:$F$505,$B$6:$B$505,"&gt;="&amp;CONFIG!$B$5,$B$6:$B$505,"&lt;="&amp;B117,$G$6:$G$505,"Realizado"))</f>
        <v/>
      </c>
      <c r="M117" s="15" t="str">
        <f>IF(B117="","",CONFIG!$B$7+SUMIFS($E$6:$E$505,$B$6:$B$505,"&gt;="&amp;CONFIG!$B$5,$B$6:$B$505,"&lt;="&amp;B117)-SUMIFS($F$6:$F$505,$B$6:$B$505,"&gt;="&amp;CONFIG!$B$5,$B$6:$B$505,"&lt;="&amp;B117))</f>
        <v/>
      </c>
      <c r="N117" s="5" t="str">
        <f t="shared" si="4"/>
        <v/>
      </c>
      <c r="O117" s="5" t="str">
        <f t="shared" ca="1" si="5"/>
        <v/>
      </c>
    </row>
    <row r="118" spans="1:15">
      <c r="A118" s="2"/>
      <c r="B118" s="3"/>
      <c r="C118" s="16"/>
      <c r="D118" s="2"/>
      <c r="E118" s="7"/>
      <c r="F118" s="7"/>
      <c r="G118" s="2"/>
      <c r="H118" s="2"/>
      <c r="I118" s="2"/>
      <c r="J118" s="16"/>
      <c r="K118" s="6" t="str">
        <f t="shared" si="3"/>
        <v/>
      </c>
      <c r="L118" s="15" t="str">
        <f>IF(B118="","",CONFIG!$B$7+SUMIFS($E$6:$E$505,$B$6:$B$505,"&gt;="&amp;CONFIG!$B$5,$B$6:$B$505,"&lt;="&amp;B118,$G$6:$G$505,"Realizado")-SUMIFS($F$6:$F$505,$B$6:$B$505,"&gt;="&amp;CONFIG!$B$5,$B$6:$B$505,"&lt;="&amp;B118,$G$6:$G$505,"Realizado"))</f>
        <v/>
      </c>
      <c r="M118" s="15" t="str">
        <f>IF(B118="","",CONFIG!$B$7+SUMIFS($E$6:$E$505,$B$6:$B$505,"&gt;="&amp;CONFIG!$B$5,$B$6:$B$505,"&lt;="&amp;B118)-SUMIFS($F$6:$F$505,$B$6:$B$505,"&gt;="&amp;CONFIG!$B$5,$B$6:$B$505,"&lt;="&amp;B118))</f>
        <v/>
      </c>
      <c r="N118" s="5" t="str">
        <f t="shared" si="4"/>
        <v/>
      </c>
      <c r="O118" s="5" t="str">
        <f t="shared" ca="1" si="5"/>
        <v/>
      </c>
    </row>
    <row r="119" spans="1:15">
      <c r="A119" s="2"/>
      <c r="B119" s="3"/>
      <c r="C119" s="16"/>
      <c r="D119" s="2"/>
      <c r="E119" s="7"/>
      <c r="F119" s="7"/>
      <c r="G119" s="2"/>
      <c r="H119" s="2"/>
      <c r="I119" s="2"/>
      <c r="J119" s="16"/>
      <c r="K119" s="6" t="str">
        <f t="shared" si="3"/>
        <v/>
      </c>
      <c r="L119" s="15" t="str">
        <f>IF(B119="","",CONFIG!$B$7+SUMIFS($E$6:$E$505,$B$6:$B$505,"&gt;="&amp;CONFIG!$B$5,$B$6:$B$505,"&lt;="&amp;B119,$G$6:$G$505,"Realizado")-SUMIFS($F$6:$F$505,$B$6:$B$505,"&gt;="&amp;CONFIG!$B$5,$B$6:$B$505,"&lt;="&amp;B119,$G$6:$G$505,"Realizado"))</f>
        <v/>
      </c>
      <c r="M119" s="15" t="str">
        <f>IF(B119="","",CONFIG!$B$7+SUMIFS($E$6:$E$505,$B$6:$B$505,"&gt;="&amp;CONFIG!$B$5,$B$6:$B$505,"&lt;="&amp;B119)-SUMIFS($F$6:$F$505,$B$6:$B$505,"&gt;="&amp;CONFIG!$B$5,$B$6:$B$505,"&lt;="&amp;B119))</f>
        <v/>
      </c>
      <c r="N119" s="5" t="str">
        <f t="shared" si="4"/>
        <v/>
      </c>
      <c r="O119" s="5" t="str">
        <f t="shared" ca="1" si="5"/>
        <v/>
      </c>
    </row>
    <row r="120" spans="1:15">
      <c r="A120" s="2"/>
      <c r="B120" s="3"/>
      <c r="C120" s="16"/>
      <c r="D120" s="2"/>
      <c r="E120" s="7"/>
      <c r="F120" s="7"/>
      <c r="G120" s="2"/>
      <c r="H120" s="2"/>
      <c r="I120" s="2"/>
      <c r="J120" s="16"/>
      <c r="K120" s="6" t="str">
        <f t="shared" si="3"/>
        <v/>
      </c>
      <c r="L120" s="15" t="str">
        <f>IF(B120="","",CONFIG!$B$7+SUMIFS($E$6:$E$505,$B$6:$B$505,"&gt;="&amp;CONFIG!$B$5,$B$6:$B$505,"&lt;="&amp;B120,$G$6:$G$505,"Realizado")-SUMIFS($F$6:$F$505,$B$6:$B$505,"&gt;="&amp;CONFIG!$B$5,$B$6:$B$505,"&lt;="&amp;B120,$G$6:$G$505,"Realizado"))</f>
        <v/>
      </c>
      <c r="M120" s="15" t="str">
        <f>IF(B120="","",CONFIG!$B$7+SUMIFS($E$6:$E$505,$B$6:$B$505,"&gt;="&amp;CONFIG!$B$5,$B$6:$B$505,"&lt;="&amp;B120)-SUMIFS($F$6:$F$505,$B$6:$B$505,"&gt;="&amp;CONFIG!$B$5,$B$6:$B$505,"&lt;="&amp;B120))</f>
        <v/>
      </c>
      <c r="N120" s="5" t="str">
        <f t="shared" si="4"/>
        <v/>
      </c>
      <c r="O120" s="5" t="str">
        <f t="shared" ca="1" si="5"/>
        <v/>
      </c>
    </row>
    <row r="121" spans="1:15">
      <c r="A121" s="2"/>
      <c r="B121" s="3"/>
      <c r="C121" s="16"/>
      <c r="D121" s="2"/>
      <c r="E121" s="7"/>
      <c r="F121" s="7"/>
      <c r="G121" s="2"/>
      <c r="H121" s="2"/>
      <c r="I121" s="2"/>
      <c r="J121" s="16"/>
      <c r="K121" s="6" t="str">
        <f t="shared" si="3"/>
        <v/>
      </c>
      <c r="L121" s="15" t="str">
        <f>IF(B121="","",CONFIG!$B$7+SUMIFS($E$6:$E$505,$B$6:$B$505,"&gt;="&amp;CONFIG!$B$5,$B$6:$B$505,"&lt;="&amp;B121,$G$6:$G$505,"Realizado")-SUMIFS($F$6:$F$505,$B$6:$B$505,"&gt;="&amp;CONFIG!$B$5,$B$6:$B$505,"&lt;="&amp;B121,$G$6:$G$505,"Realizado"))</f>
        <v/>
      </c>
      <c r="M121" s="15" t="str">
        <f>IF(B121="","",CONFIG!$B$7+SUMIFS($E$6:$E$505,$B$6:$B$505,"&gt;="&amp;CONFIG!$B$5,$B$6:$B$505,"&lt;="&amp;B121)-SUMIFS($F$6:$F$505,$B$6:$B$505,"&gt;="&amp;CONFIG!$B$5,$B$6:$B$505,"&lt;="&amp;B121))</f>
        <v/>
      </c>
      <c r="N121" s="5" t="str">
        <f t="shared" si="4"/>
        <v/>
      </c>
      <c r="O121" s="5" t="str">
        <f t="shared" ca="1" si="5"/>
        <v/>
      </c>
    </row>
    <row r="122" spans="1:15">
      <c r="A122" s="2"/>
      <c r="B122" s="3"/>
      <c r="C122" s="16"/>
      <c r="D122" s="2"/>
      <c r="E122" s="7"/>
      <c r="F122" s="7"/>
      <c r="G122" s="2"/>
      <c r="H122" s="2"/>
      <c r="I122" s="2"/>
      <c r="J122" s="16"/>
      <c r="K122" s="6" t="str">
        <f t="shared" si="3"/>
        <v/>
      </c>
      <c r="L122" s="15" t="str">
        <f>IF(B122="","",CONFIG!$B$7+SUMIFS($E$6:$E$505,$B$6:$B$505,"&gt;="&amp;CONFIG!$B$5,$B$6:$B$505,"&lt;="&amp;B122,$G$6:$G$505,"Realizado")-SUMIFS($F$6:$F$505,$B$6:$B$505,"&gt;="&amp;CONFIG!$B$5,$B$6:$B$505,"&lt;="&amp;B122,$G$6:$G$505,"Realizado"))</f>
        <v/>
      </c>
      <c r="M122" s="15" t="str">
        <f>IF(B122="","",CONFIG!$B$7+SUMIFS($E$6:$E$505,$B$6:$B$505,"&gt;="&amp;CONFIG!$B$5,$B$6:$B$505,"&lt;="&amp;B122)-SUMIFS($F$6:$F$505,$B$6:$B$505,"&gt;="&amp;CONFIG!$B$5,$B$6:$B$505,"&lt;="&amp;B122))</f>
        <v/>
      </c>
      <c r="N122" s="5" t="str">
        <f t="shared" si="4"/>
        <v/>
      </c>
      <c r="O122" s="5" t="str">
        <f t="shared" ca="1" si="5"/>
        <v/>
      </c>
    </row>
    <row r="123" spans="1:15">
      <c r="A123" s="2"/>
      <c r="B123" s="3"/>
      <c r="C123" s="16"/>
      <c r="D123" s="2"/>
      <c r="E123" s="7"/>
      <c r="F123" s="7"/>
      <c r="G123" s="2"/>
      <c r="H123" s="2"/>
      <c r="I123" s="2"/>
      <c r="J123" s="16"/>
      <c r="K123" s="6" t="str">
        <f t="shared" si="3"/>
        <v/>
      </c>
      <c r="L123" s="15" t="str">
        <f>IF(B123="","",CONFIG!$B$7+SUMIFS($E$6:$E$505,$B$6:$B$505,"&gt;="&amp;CONFIG!$B$5,$B$6:$B$505,"&lt;="&amp;B123,$G$6:$G$505,"Realizado")-SUMIFS($F$6:$F$505,$B$6:$B$505,"&gt;="&amp;CONFIG!$B$5,$B$6:$B$505,"&lt;="&amp;B123,$G$6:$G$505,"Realizado"))</f>
        <v/>
      </c>
      <c r="M123" s="15" t="str">
        <f>IF(B123="","",CONFIG!$B$7+SUMIFS($E$6:$E$505,$B$6:$B$505,"&gt;="&amp;CONFIG!$B$5,$B$6:$B$505,"&lt;="&amp;B123)-SUMIFS($F$6:$F$505,$B$6:$B$505,"&gt;="&amp;CONFIG!$B$5,$B$6:$B$505,"&lt;="&amp;B123))</f>
        <v/>
      </c>
      <c r="N123" s="5" t="str">
        <f t="shared" si="4"/>
        <v/>
      </c>
      <c r="O123" s="5" t="str">
        <f t="shared" ca="1" si="5"/>
        <v/>
      </c>
    </row>
    <row r="124" spans="1:15">
      <c r="A124" s="2"/>
      <c r="B124" s="3"/>
      <c r="C124" s="16"/>
      <c r="D124" s="2"/>
      <c r="E124" s="7"/>
      <c r="F124" s="7"/>
      <c r="G124" s="2"/>
      <c r="H124" s="2"/>
      <c r="I124" s="2"/>
      <c r="J124" s="16"/>
      <c r="K124" s="6" t="str">
        <f t="shared" si="3"/>
        <v/>
      </c>
      <c r="L124" s="15" t="str">
        <f>IF(B124="","",CONFIG!$B$7+SUMIFS($E$6:$E$505,$B$6:$B$505,"&gt;="&amp;CONFIG!$B$5,$B$6:$B$505,"&lt;="&amp;B124,$G$6:$G$505,"Realizado")-SUMIFS($F$6:$F$505,$B$6:$B$505,"&gt;="&amp;CONFIG!$B$5,$B$6:$B$505,"&lt;="&amp;B124,$G$6:$G$505,"Realizado"))</f>
        <v/>
      </c>
      <c r="M124" s="15" t="str">
        <f>IF(B124="","",CONFIG!$B$7+SUMIFS($E$6:$E$505,$B$6:$B$505,"&gt;="&amp;CONFIG!$B$5,$B$6:$B$505,"&lt;="&amp;B124)-SUMIFS($F$6:$F$505,$B$6:$B$505,"&gt;="&amp;CONFIG!$B$5,$B$6:$B$505,"&lt;="&amp;B124))</f>
        <v/>
      </c>
      <c r="N124" s="5" t="str">
        <f t="shared" si="4"/>
        <v/>
      </c>
      <c r="O124" s="5" t="str">
        <f t="shared" ca="1" si="5"/>
        <v/>
      </c>
    </row>
    <row r="125" spans="1:15">
      <c r="A125" s="2"/>
      <c r="B125" s="3"/>
      <c r="C125" s="16"/>
      <c r="D125" s="2"/>
      <c r="E125" s="7"/>
      <c r="F125" s="7"/>
      <c r="G125" s="2"/>
      <c r="H125" s="2"/>
      <c r="I125" s="2"/>
      <c r="J125" s="16"/>
      <c r="K125" s="6" t="str">
        <f t="shared" si="3"/>
        <v/>
      </c>
      <c r="L125" s="15" t="str">
        <f>IF(B125="","",CONFIG!$B$7+SUMIFS($E$6:$E$505,$B$6:$B$505,"&gt;="&amp;CONFIG!$B$5,$B$6:$B$505,"&lt;="&amp;B125,$G$6:$G$505,"Realizado")-SUMIFS($F$6:$F$505,$B$6:$B$505,"&gt;="&amp;CONFIG!$B$5,$B$6:$B$505,"&lt;="&amp;B125,$G$6:$G$505,"Realizado"))</f>
        <v/>
      </c>
      <c r="M125" s="15" t="str">
        <f>IF(B125="","",CONFIG!$B$7+SUMIFS($E$6:$E$505,$B$6:$B$505,"&gt;="&amp;CONFIG!$B$5,$B$6:$B$505,"&lt;="&amp;B125)-SUMIFS($F$6:$F$505,$B$6:$B$505,"&gt;="&amp;CONFIG!$B$5,$B$6:$B$505,"&lt;="&amp;B125))</f>
        <v/>
      </c>
      <c r="N125" s="5" t="str">
        <f t="shared" si="4"/>
        <v/>
      </c>
      <c r="O125" s="5" t="str">
        <f t="shared" ca="1" si="5"/>
        <v/>
      </c>
    </row>
    <row r="126" spans="1:15">
      <c r="A126" s="2"/>
      <c r="B126" s="3"/>
      <c r="C126" s="16"/>
      <c r="D126" s="2"/>
      <c r="E126" s="7"/>
      <c r="F126" s="7"/>
      <c r="G126" s="2"/>
      <c r="H126" s="2"/>
      <c r="I126" s="2"/>
      <c r="J126" s="16"/>
      <c r="K126" s="6" t="str">
        <f t="shared" si="3"/>
        <v/>
      </c>
      <c r="L126" s="15" t="str">
        <f>IF(B126="","",CONFIG!$B$7+SUMIFS($E$6:$E$505,$B$6:$B$505,"&gt;="&amp;CONFIG!$B$5,$B$6:$B$505,"&lt;="&amp;B126,$G$6:$G$505,"Realizado")-SUMIFS($F$6:$F$505,$B$6:$B$505,"&gt;="&amp;CONFIG!$B$5,$B$6:$B$505,"&lt;="&amp;B126,$G$6:$G$505,"Realizado"))</f>
        <v/>
      </c>
      <c r="M126" s="15" t="str">
        <f>IF(B126="","",CONFIG!$B$7+SUMIFS($E$6:$E$505,$B$6:$B$505,"&gt;="&amp;CONFIG!$B$5,$B$6:$B$505,"&lt;="&amp;B126)-SUMIFS($F$6:$F$505,$B$6:$B$505,"&gt;="&amp;CONFIG!$B$5,$B$6:$B$505,"&lt;="&amp;B126))</f>
        <v/>
      </c>
      <c r="N126" s="5" t="str">
        <f t="shared" si="4"/>
        <v/>
      </c>
      <c r="O126" s="5" t="str">
        <f t="shared" ca="1" si="5"/>
        <v/>
      </c>
    </row>
    <row r="127" spans="1:15">
      <c r="A127" s="2"/>
      <c r="B127" s="3"/>
      <c r="C127" s="16"/>
      <c r="D127" s="2"/>
      <c r="E127" s="7"/>
      <c r="F127" s="7"/>
      <c r="G127" s="2"/>
      <c r="H127" s="2"/>
      <c r="I127" s="2"/>
      <c r="J127" s="16"/>
      <c r="K127" s="6" t="str">
        <f t="shared" si="3"/>
        <v/>
      </c>
      <c r="L127" s="15" t="str">
        <f>IF(B127="","",CONFIG!$B$7+SUMIFS($E$6:$E$505,$B$6:$B$505,"&gt;="&amp;CONFIG!$B$5,$B$6:$B$505,"&lt;="&amp;B127,$G$6:$G$505,"Realizado")-SUMIFS($F$6:$F$505,$B$6:$B$505,"&gt;="&amp;CONFIG!$B$5,$B$6:$B$505,"&lt;="&amp;B127,$G$6:$G$505,"Realizado"))</f>
        <v/>
      </c>
      <c r="M127" s="15" t="str">
        <f>IF(B127="","",CONFIG!$B$7+SUMIFS($E$6:$E$505,$B$6:$B$505,"&gt;="&amp;CONFIG!$B$5,$B$6:$B$505,"&lt;="&amp;B127)-SUMIFS($F$6:$F$505,$B$6:$B$505,"&gt;="&amp;CONFIG!$B$5,$B$6:$B$505,"&lt;="&amp;B127))</f>
        <v/>
      </c>
      <c r="N127" s="5" t="str">
        <f t="shared" si="4"/>
        <v/>
      </c>
      <c r="O127" s="5" t="str">
        <f t="shared" ca="1" si="5"/>
        <v/>
      </c>
    </row>
    <row r="128" spans="1:15">
      <c r="A128" s="2"/>
      <c r="B128" s="3"/>
      <c r="C128" s="16"/>
      <c r="D128" s="2"/>
      <c r="E128" s="7"/>
      <c r="F128" s="7"/>
      <c r="G128" s="2"/>
      <c r="H128" s="2"/>
      <c r="I128" s="2"/>
      <c r="J128" s="16"/>
      <c r="K128" s="6" t="str">
        <f t="shared" si="3"/>
        <v/>
      </c>
      <c r="L128" s="15" t="str">
        <f>IF(B128="","",CONFIG!$B$7+SUMIFS($E$6:$E$505,$B$6:$B$505,"&gt;="&amp;CONFIG!$B$5,$B$6:$B$505,"&lt;="&amp;B128,$G$6:$G$505,"Realizado")-SUMIFS($F$6:$F$505,$B$6:$B$505,"&gt;="&amp;CONFIG!$B$5,$B$6:$B$505,"&lt;="&amp;B128,$G$6:$G$505,"Realizado"))</f>
        <v/>
      </c>
      <c r="M128" s="15" t="str">
        <f>IF(B128="","",CONFIG!$B$7+SUMIFS($E$6:$E$505,$B$6:$B$505,"&gt;="&amp;CONFIG!$B$5,$B$6:$B$505,"&lt;="&amp;B128)-SUMIFS($F$6:$F$505,$B$6:$B$505,"&gt;="&amp;CONFIG!$B$5,$B$6:$B$505,"&lt;="&amp;B128))</f>
        <v/>
      </c>
      <c r="N128" s="5" t="str">
        <f t="shared" si="4"/>
        <v/>
      </c>
      <c r="O128" s="5" t="str">
        <f t="shared" ca="1" si="5"/>
        <v/>
      </c>
    </row>
    <row r="129" spans="1:15">
      <c r="A129" s="2"/>
      <c r="B129" s="3"/>
      <c r="C129" s="16"/>
      <c r="D129" s="2"/>
      <c r="E129" s="7"/>
      <c r="F129" s="7"/>
      <c r="G129" s="2"/>
      <c r="H129" s="2"/>
      <c r="I129" s="2"/>
      <c r="J129" s="16"/>
      <c r="K129" s="6" t="str">
        <f t="shared" si="3"/>
        <v/>
      </c>
      <c r="L129" s="15" t="str">
        <f>IF(B129="","",CONFIG!$B$7+SUMIFS($E$6:$E$505,$B$6:$B$505,"&gt;="&amp;CONFIG!$B$5,$B$6:$B$505,"&lt;="&amp;B129,$G$6:$G$505,"Realizado")-SUMIFS($F$6:$F$505,$B$6:$B$505,"&gt;="&amp;CONFIG!$B$5,$B$6:$B$505,"&lt;="&amp;B129,$G$6:$G$505,"Realizado"))</f>
        <v/>
      </c>
      <c r="M129" s="15" t="str">
        <f>IF(B129="","",CONFIG!$B$7+SUMIFS($E$6:$E$505,$B$6:$B$505,"&gt;="&amp;CONFIG!$B$5,$B$6:$B$505,"&lt;="&amp;B129)-SUMIFS($F$6:$F$505,$B$6:$B$505,"&gt;="&amp;CONFIG!$B$5,$B$6:$B$505,"&lt;="&amp;B129))</f>
        <v/>
      </c>
      <c r="N129" s="5" t="str">
        <f t="shared" si="4"/>
        <v/>
      </c>
      <c r="O129" s="5" t="str">
        <f t="shared" ca="1" si="5"/>
        <v/>
      </c>
    </row>
    <row r="130" spans="1:15">
      <c r="A130" s="2"/>
      <c r="B130" s="3"/>
      <c r="C130" s="16"/>
      <c r="D130" s="2"/>
      <c r="E130" s="7"/>
      <c r="F130" s="7"/>
      <c r="G130" s="2"/>
      <c r="H130" s="2"/>
      <c r="I130" s="2"/>
      <c r="J130" s="16"/>
      <c r="K130" s="6" t="str">
        <f t="shared" si="3"/>
        <v/>
      </c>
      <c r="L130" s="15" t="str">
        <f>IF(B130="","",CONFIG!$B$7+SUMIFS($E$6:$E$505,$B$6:$B$505,"&gt;="&amp;CONFIG!$B$5,$B$6:$B$505,"&lt;="&amp;B130,$G$6:$G$505,"Realizado")-SUMIFS($F$6:$F$505,$B$6:$B$505,"&gt;="&amp;CONFIG!$B$5,$B$6:$B$505,"&lt;="&amp;B130,$G$6:$G$505,"Realizado"))</f>
        <v/>
      </c>
      <c r="M130" s="15" t="str">
        <f>IF(B130="","",CONFIG!$B$7+SUMIFS($E$6:$E$505,$B$6:$B$505,"&gt;="&amp;CONFIG!$B$5,$B$6:$B$505,"&lt;="&amp;B130)-SUMIFS($F$6:$F$505,$B$6:$B$505,"&gt;="&amp;CONFIG!$B$5,$B$6:$B$505,"&lt;="&amp;B130))</f>
        <v/>
      </c>
      <c r="N130" s="5" t="str">
        <f t="shared" si="4"/>
        <v/>
      </c>
      <c r="O130" s="5" t="str">
        <f t="shared" ca="1" si="5"/>
        <v/>
      </c>
    </row>
    <row r="131" spans="1:15">
      <c r="A131" s="2"/>
      <c r="B131" s="3"/>
      <c r="C131" s="16"/>
      <c r="D131" s="2"/>
      <c r="E131" s="7"/>
      <c r="F131" s="7"/>
      <c r="G131" s="2"/>
      <c r="H131" s="2"/>
      <c r="I131" s="2"/>
      <c r="J131" s="16"/>
      <c r="K131" s="6" t="str">
        <f t="shared" si="3"/>
        <v/>
      </c>
      <c r="L131" s="15" t="str">
        <f>IF(B131="","",CONFIG!$B$7+SUMIFS($E$6:$E$505,$B$6:$B$505,"&gt;="&amp;CONFIG!$B$5,$B$6:$B$505,"&lt;="&amp;B131,$G$6:$G$505,"Realizado")-SUMIFS($F$6:$F$505,$B$6:$B$505,"&gt;="&amp;CONFIG!$B$5,$B$6:$B$505,"&lt;="&amp;B131,$G$6:$G$505,"Realizado"))</f>
        <v/>
      </c>
      <c r="M131" s="15" t="str">
        <f>IF(B131="","",CONFIG!$B$7+SUMIFS($E$6:$E$505,$B$6:$B$505,"&gt;="&amp;CONFIG!$B$5,$B$6:$B$505,"&lt;="&amp;B131)-SUMIFS($F$6:$F$505,$B$6:$B$505,"&gt;="&amp;CONFIG!$B$5,$B$6:$B$505,"&lt;="&amp;B131))</f>
        <v/>
      </c>
      <c r="N131" s="5" t="str">
        <f t="shared" si="4"/>
        <v/>
      </c>
      <c r="O131" s="5" t="str">
        <f t="shared" ca="1" si="5"/>
        <v/>
      </c>
    </row>
    <row r="132" spans="1:15">
      <c r="A132" s="2"/>
      <c r="B132" s="3"/>
      <c r="C132" s="16"/>
      <c r="D132" s="2"/>
      <c r="E132" s="7"/>
      <c r="F132" s="7"/>
      <c r="G132" s="2"/>
      <c r="H132" s="2"/>
      <c r="I132" s="2"/>
      <c r="J132" s="16"/>
      <c r="K132" s="6" t="str">
        <f t="shared" si="3"/>
        <v/>
      </c>
      <c r="L132" s="15" t="str">
        <f>IF(B132="","",CONFIG!$B$7+SUMIFS($E$6:$E$505,$B$6:$B$505,"&gt;="&amp;CONFIG!$B$5,$B$6:$B$505,"&lt;="&amp;B132,$G$6:$G$505,"Realizado")-SUMIFS($F$6:$F$505,$B$6:$B$505,"&gt;="&amp;CONFIG!$B$5,$B$6:$B$505,"&lt;="&amp;B132,$G$6:$G$505,"Realizado"))</f>
        <v/>
      </c>
      <c r="M132" s="15" t="str">
        <f>IF(B132="","",CONFIG!$B$7+SUMIFS($E$6:$E$505,$B$6:$B$505,"&gt;="&amp;CONFIG!$B$5,$B$6:$B$505,"&lt;="&amp;B132)-SUMIFS($F$6:$F$505,$B$6:$B$505,"&gt;="&amp;CONFIG!$B$5,$B$6:$B$505,"&lt;="&amp;B132))</f>
        <v/>
      </c>
      <c r="N132" s="5" t="str">
        <f t="shared" si="4"/>
        <v/>
      </c>
      <c r="O132" s="5" t="str">
        <f t="shared" ca="1" si="5"/>
        <v/>
      </c>
    </row>
    <row r="133" spans="1:15">
      <c r="A133" s="2"/>
      <c r="B133" s="3"/>
      <c r="C133" s="16"/>
      <c r="D133" s="2"/>
      <c r="E133" s="7"/>
      <c r="F133" s="7"/>
      <c r="G133" s="2"/>
      <c r="H133" s="2"/>
      <c r="I133" s="2"/>
      <c r="J133" s="16"/>
      <c r="K133" s="6" t="str">
        <f t="shared" si="3"/>
        <v/>
      </c>
      <c r="L133" s="15" t="str">
        <f>IF(B133="","",CONFIG!$B$7+SUMIFS($E$6:$E$505,$B$6:$B$505,"&gt;="&amp;CONFIG!$B$5,$B$6:$B$505,"&lt;="&amp;B133,$G$6:$G$505,"Realizado")-SUMIFS($F$6:$F$505,$B$6:$B$505,"&gt;="&amp;CONFIG!$B$5,$B$6:$B$505,"&lt;="&amp;B133,$G$6:$G$505,"Realizado"))</f>
        <v/>
      </c>
      <c r="M133" s="15" t="str">
        <f>IF(B133="","",CONFIG!$B$7+SUMIFS($E$6:$E$505,$B$6:$B$505,"&gt;="&amp;CONFIG!$B$5,$B$6:$B$505,"&lt;="&amp;B133)-SUMIFS($F$6:$F$505,$B$6:$B$505,"&gt;="&amp;CONFIG!$B$5,$B$6:$B$505,"&lt;="&amp;B133))</f>
        <v/>
      </c>
      <c r="N133" s="5" t="str">
        <f t="shared" si="4"/>
        <v/>
      </c>
      <c r="O133" s="5" t="str">
        <f t="shared" ca="1" si="5"/>
        <v/>
      </c>
    </row>
    <row r="134" spans="1:15">
      <c r="A134" s="2"/>
      <c r="B134" s="3"/>
      <c r="C134" s="16"/>
      <c r="D134" s="2"/>
      <c r="E134" s="7"/>
      <c r="F134" s="7"/>
      <c r="G134" s="2"/>
      <c r="H134" s="2"/>
      <c r="I134" s="2"/>
      <c r="J134" s="16"/>
      <c r="K134" s="6" t="str">
        <f t="shared" ref="K134:K197" si="6">IF(B134="","",SUM(E134)-SUM(F134))</f>
        <v/>
      </c>
      <c r="L134" s="15" t="str">
        <f>IF(B134="","",CONFIG!$B$7+SUMIFS($E$6:$E$505,$B$6:$B$505,"&gt;="&amp;CONFIG!$B$5,$B$6:$B$505,"&lt;="&amp;B134,$G$6:$G$505,"Realizado")-SUMIFS($F$6:$F$505,$B$6:$B$505,"&gt;="&amp;CONFIG!$B$5,$B$6:$B$505,"&lt;="&amp;B134,$G$6:$G$505,"Realizado"))</f>
        <v/>
      </c>
      <c r="M134" s="15" t="str">
        <f>IF(B134="","",CONFIG!$B$7+SUMIFS($E$6:$E$505,$B$6:$B$505,"&gt;="&amp;CONFIG!$B$5,$B$6:$B$505,"&lt;="&amp;B134)-SUMIFS($F$6:$F$505,$B$6:$B$505,"&gt;="&amp;CONFIG!$B$5,$B$6:$B$505,"&lt;="&amp;B134))</f>
        <v/>
      </c>
      <c r="N134" s="5" t="str">
        <f t="shared" ref="N134:N197" si="7">IF(B134="","",TEXT(B134,"mmm/yyyy"))</f>
        <v/>
      </c>
      <c r="O134" s="5" t="str">
        <f t="shared" ref="O134:O197" ca="1" si="8">IF(B134="","",IF(OR(SUM(E134)&lt;0,SUM(F134)&lt;0),"ERRO: valor negativo",IF(AND(SUM(E134)&gt;0,SUM(F134)&gt;0),"ERRO: entrada e saída",IF(AND(SUM(E134)=0,SUM(F134)=0),"ERRO: informe valor",IF(C134="","ERRO: descrição",IF(D134="","ERRO: categoria",IF(G134="","ERRO: status",IF(I134="","ERRO: conta",IF(AND(G134="Previsto",B134&lt;TODAY()),"ATENÇÃO: previsão vencida","OK")))))))))</f>
        <v/>
      </c>
    </row>
    <row r="135" spans="1:15">
      <c r="A135" s="2"/>
      <c r="B135" s="3"/>
      <c r="C135" s="16"/>
      <c r="D135" s="2"/>
      <c r="E135" s="7"/>
      <c r="F135" s="7"/>
      <c r="G135" s="2"/>
      <c r="H135" s="2"/>
      <c r="I135" s="2"/>
      <c r="J135" s="16"/>
      <c r="K135" s="6" t="str">
        <f t="shared" si="6"/>
        <v/>
      </c>
      <c r="L135" s="15" t="str">
        <f>IF(B135="","",CONFIG!$B$7+SUMIFS($E$6:$E$505,$B$6:$B$505,"&gt;="&amp;CONFIG!$B$5,$B$6:$B$505,"&lt;="&amp;B135,$G$6:$G$505,"Realizado")-SUMIFS($F$6:$F$505,$B$6:$B$505,"&gt;="&amp;CONFIG!$B$5,$B$6:$B$505,"&lt;="&amp;B135,$G$6:$G$505,"Realizado"))</f>
        <v/>
      </c>
      <c r="M135" s="15" t="str">
        <f>IF(B135="","",CONFIG!$B$7+SUMIFS($E$6:$E$505,$B$6:$B$505,"&gt;="&amp;CONFIG!$B$5,$B$6:$B$505,"&lt;="&amp;B135)-SUMIFS($F$6:$F$505,$B$6:$B$505,"&gt;="&amp;CONFIG!$B$5,$B$6:$B$505,"&lt;="&amp;B135))</f>
        <v/>
      </c>
      <c r="N135" s="5" t="str">
        <f t="shared" si="7"/>
        <v/>
      </c>
      <c r="O135" s="5" t="str">
        <f t="shared" ca="1" si="8"/>
        <v/>
      </c>
    </row>
    <row r="136" spans="1:15">
      <c r="A136" s="2"/>
      <c r="B136" s="3"/>
      <c r="C136" s="16"/>
      <c r="D136" s="2"/>
      <c r="E136" s="7"/>
      <c r="F136" s="7"/>
      <c r="G136" s="2"/>
      <c r="H136" s="2"/>
      <c r="I136" s="2"/>
      <c r="J136" s="16"/>
      <c r="K136" s="6" t="str">
        <f t="shared" si="6"/>
        <v/>
      </c>
      <c r="L136" s="15" t="str">
        <f>IF(B136="","",CONFIG!$B$7+SUMIFS($E$6:$E$505,$B$6:$B$505,"&gt;="&amp;CONFIG!$B$5,$B$6:$B$505,"&lt;="&amp;B136,$G$6:$G$505,"Realizado")-SUMIFS($F$6:$F$505,$B$6:$B$505,"&gt;="&amp;CONFIG!$B$5,$B$6:$B$505,"&lt;="&amp;B136,$G$6:$G$505,"Realizado"))</f>
        <v/>
      </c>
      <c r="M136" s="15" t="str">
        <f>IF(B136="","",CONFIG!$B$7+SUMIFS($E$6:$E$505,$B$6:$B$505,"&gt;="&amp;CONFIG!$B$5,$B$6:$B$505,"&lt;="&amp;B136)-SUMIFS($F$6:$F$505,$B$6:$B$505,"&gt;="&amp;CONFIG!$B$5,$B$6:$B$505,"&lt;="&amp;B136))</f>
        <v/>
      </c>
      <c r="N136" s="5" t="str">
        <f t="shared" si="7"/>
        <v/>
      </c>
      <c r="O136" s="5" t="str">
        <f t="shared" ca="1" si="8"/>
        <v/>
      </c>
    </row>
    <row r="137" spans="1:15">
      <c r="A137" s="2"/>
      <c r="B137" s="3"/>
      <c r="C137" s="16"/>
      <c r="D137" s="2"/>
      <c r="E137" s="7"/>
      <c r="F137" s="7"/>
      <c r="G137" s="2"/>
      <c r="H137" s="2"/>
      <c r="I137" s="2"/>
      <c r="J137" s="16"/>
      <c r="K137" s="6" t="str">
        <f t="shared" si="6"/>
        <v/>
      </c>
      <c r="L137" s="15" t="str">
        <f>IF(B137="","",CONFIG!$B$7+SUMIFS($E$6:$E$505,$B$6:$B$505,"&gt;="&amp;CONFIG!$B$5,$B$6:$B$505,"&lt;="&amp;B137,$G$6:$G$505,"Realizado")-SUMIFS($F$6:$F$505,$B$6:$B$505,"&gt;="&amp;CONFIG!$B$5,$B$6:$B$505,"&lt;="&amp;B137,$G$6:$G$505,"Realizado"))</f>
        <v/>
      </c>
      <c r="M137" s="15" t="str">
        <f>IF(B137="","",CONFIG!$B$7+SUMIFS($E$6:$E$505,$B$6:$B$505,"&gt;="&amp;CONFIG!$B$5,$B$6:$B$505,"&lt;="&amp;B137)-SUMIFS($F$6:$F$505,$B$6:$B$505,"&gt;="&amp;CONFIG!$B$5,$B$6:$B$505,"&lt;="&amp;B137))</f>
        <v/>
      </c>
      <c r="N137" s="5" t="str">
        <f t="shared" si="7"/>
        <v/>
      </c>
      <c r="O137" s="5" t="str">
        <f t="shared" ca="1" si="8"/>
        <v/>
      </c>
    </row>
    <row r="138" spans="1:15">
      <c r="A138" s="2"/>
      <c r="B138" s="3"/>
      <c r="C138" s="16"/>
      <c r="D138" s="2"/>
      <c r="E138" s="7"/>
      <c r="F138" s="7"/>
      <c r="G138" s="2"/>
      <c r="H138" s="2"/>
      <c r="I138" s="2"/>
      <c r="J138" s="16"/>
      <c r="K138" s="6" t="str">
        <f t="shared" si="6"/>
        <v/>
      </c>
      <c r="L138" s="15" t="str">
        <f>IF(B138="","",CONFIG!$B$7+SUMIFS($E$6:$E$505,$B$6:$B$505,"&gt;="&amp;CONFIG!$B$5,$B$6:$B$505,"&lt;="&amp;B138,$G$6:$G$505,"Realizado")-SUMIFS($F$6:$F$505,$B$6:$B$505,"&gt;="&amp;CONFIG!$B$5,$B$6:$B$505,"&lt;="&amp;B138,$G$6:$G$505,"Realizado"))</f>
        <v/>
      </c>
      <c r="M138" s="15" t="str">
        <f>IF(B138="","",CONFIG!$B$7+SUMIFS($E$6:$E$505,$B$6:$B$505,"&gt;="&amp;CONFIG!$B$5,$B$6:$B$505,"&lt;="&amp;B138)-SUMIFS($F$6:$F$505,$B$6:$B$505,"&gt;="&amp;CONFIG!$B$5,$B$6:$B$505,"&lt;="&amp;B138))</f>
        <v/>
      </c>
      <c r="N138" s="5" t="str">
        <f t="shared" si="7"/>
        <v/>
      </c>
      <c r="O138" s="5" t="str">
        <f t="shared" ca="1" si="8"/>
        <v/>
      </c>
    </row>
    <row r="139" spans="1:15">
      <c r="A139" s="2"/>
      <c r="B139" s="3"/>
      <c r="C139" s="16"/>
      <c r="D139" s="2"/>
      <c r="E139" s="7"/>
      <c r="F139" s="7"/>
      <c r="G139" s="2"/>
      <c r="H139" s="2"/>
      <c r="I139" s="2"/>
      <c r="J139" s="16"/>
      <c r="K139" s="6" t="str">
        <f t="shared" si="6"/>
        <v/>
      </c>
      <c r="L139" s="15" t="str">
        <f>IF(B139="","",CONFIG!$B$7+SUMIFS($E$6:$E$505,$B$6:$B$505,"&gt;="&amp;CONFIG!$B$5,$B$6:$B$505,"&lt;="&amp;B139,$G$6:$G$505,"Realizado")-SUMIFS($F$6:$F$505,$B$6:$B$505,"&gt;="&amp;CONFIG!$B$5,$B$6:$B$505,"&lt;="&amp;B139,$G$6:$G$505,"Realizado"))</f>
        <v/>
      </c>
      <c r="M139" s="15" t="str">
        <f>IF(B139="","",CONFIG!$B$7+SUMIFS($E$6:$E$505,$B$6:$B$505,"&gt;="&amp;CONFIG!$B$5,$B$6:$B$505,"&lt;="&amp;B139)-SUMIFS($F$6:$F$505,$B$6:$B$505,"&gt;="&amp;CONFIG!$B$5,$B$6:$B$505,"&lt;="&amp;B139))</f>
        <v/>
      </c>
      <c r="N139" s="5" t="str">
        <f t="shared" si="7"/>
        <v/>
      </c>
      <c r="O139" s="5" t="str">
        <f t="shared" ca="1" si="8"/>
        <v/>
      </c>
    </row>
    <row r="140" spans="1:15">
      <c r="A140" s="2"/>
      <c r="B140" s="3"/>
      <c r="C140" s="16"/>
      <c r="D140" s="2"/>
      <c r="E140" s="7"/>
      <c r="F140" s="7"/>
      <c r="G140" s="2"/>
      <c r="H140" s="2"/>
      <c r="I140" s="2"/>
      <c r="J140" s="16"/>
      <c r="K140" s="6" t="str">
        <f t="shared" si="6"/>
        <v/>
      </c>
      <c r="L140" s="15" t="str">
        <f>IF(B140="","",CONFIG!$B$7+SUMIFS($E$6:$E$505,$B$6:$B$505,"&gt;="&amp;CONFIG!$B$5,$B$6:$B$505,"&lt;="&amp;B140,$G$6:$G$505,"Realizado")-SUMIFS($F$6:$F$505,$B$6:$B$505,"&gt;="&amp;CONFIG!$B$5,$B$6:$B$505,"&lt;="&amp;B140,$G$6:$G$505,"Realizado"))</f>
        <v/>
      </c>
      <c r="M140" s="15" t="str">
        <f>IF(B140="","",CONFIG!$B$7+SUMIFS($E$6:$E$505,$B$6:$B$505,"&gt;="&amp;CONFIG!$B$5,$B$6:$B$505,"&lt;="&amp;B140)-SUMIFS($F$6:$F$505,$B$6:$B$505,"&gt;="&amp;CONFIG!$B$5,$B$6:$B$505,"&lt;="&amp;B140))</f>
        <v/>
      </c>
      <c r="N140" s="5" t="str">
        <f t="shared" si="7"/>
        <v/>
      </c>
      <c r="O140" s="5" t="str">
        <f t="shared" ca="1" si="8"/>
        <v/>
      </c>
    </row>
    <row r="141" spans="1:15">
      <c r="A141" s="2"/>
      <c r="B141" s="3"/>
      <c r="C141" s="16"/>
      <c r="D141" s="2"/>
      <c r="E141" s="7"/>
      <c r="F141" s="7"/>
      <c r="G141" s="2"/>
      <c r="H141" s="2"/>
      <c r="I141" s="2"/>
      <c r="J141" s="16"/>
      <c r="K141" s="6" t="str">
        <f t="shared" si="6"/>
        <v/>
      </c>
      <c r="L141" s="15" t="str">
        <f>IF(B141="","",CONFIG!$B$7+SUMIFS($E$6:$E$505,$B$6:$B$505,"&gt;="&amp;CONFIG!$B$5,$B$6:$B$505,"&lt;="&amp;B141,$G$6:$G$505,"Realizado")-SUMIFS($F$6:$F$505,$B$6:$B$505,"&gt;="&amp;CONFIG!$B$5,$B$6:$B$505,"&lt;="&amp;B141,$G$6:$G$505,"Realizado"))</f>
        <v/>
      </c>
      <c r="M141" s="15" t="str">
        <f>IF(B141="","",CONFIG!$B$7+SUMIFS($E$6:$E$505,$B$6:$B$505,"&gt;="&amp;CONFIG!$B$5,$B$6:$B$505,"&lt;="&amp;B141)-SUMIFS($F$6:$F$505,$B$6:$B$505,"&gt;="&amp;CONFIG!$B$5,$B$6:$B$505,"&lt;="&amp;B141))</f>
        <v/>
      </c>
      <c r="N141" s="5" t="str">
        <f t="shared" si="7"/>
        <v/>
      </c>
      <c r="O141" s="5" t="str">
        <f t="shared" ca="1" si="8"/>
        <v/>
      </c>
    </row>
    <row r="142" spans="1:15">
      <c r="A142" s="2"/>
      <c r="B142" s="3"/>
      <c r="C142" s="16"/>
      <c r="D142" s="2"/>
      <c r="E142" s="7"/>
      <c r="F142" s="7"/>
      <c r="G142" s="2"/>
      <c r="H142" s="2"/>
      <c r="I142" s="2"/>
      <c r="J142" s="16"/>
      <c r="K142" s="6" t="str">
        <f t="shared" si="6"/>
        <v/>
      </c>
      <c r="L142" s="15" t="str">
        <f>IF(B142="","",CONFIG!$B$7+SUMIFS($E$6:$E$505,$B$6:$B$505,"&gt;="&amp;CONFIG!$B$5,$B$6:$B$505,"&lt;="&amp;B142,$G$6:$G$505,"Realizado")-SUMIFS($F$6:$F$505,$B$6:$B$505,"&gt;="&amp;CONFIG!$B$5,$B$6:$B$505,"&lt;="&amp;B142,$G$6:$G$505,"Realizado"))</f>
        <v/>
      </c>
      <c r="M142" s="15" t="str">
        <f>IF(B142="","",CONFIG!$B$7+SUMIFS($E$6:$E$505,$B$6:$B$505,"&gt;="&amp;CONFIG!$B$5,$B$6:$B$505,"&lt;="&amp;B142)-SUMIFS($F$6:$F$505,$B$6:$B$505,"&gt;="&amp;CONFIG!$B$5,$B$6:$B$505,"&lt;="&amp;B142))</f>
        <v/>
      </c>
      <c r="N142" s="5" t="str">
        <f t="shared" si="7"/>
        <v/>
      </c>
      <c r="O142" s="5" t="str">
        <f t="shared" ca="1" si="8"/>
        <v/>
      </c>
    </row>
    <row r="143" spans="1:15">
      <c r="A143" s="2"/>
      <c r="B143" s="3"/>
      <c r="C143" s="16"/>
      <c r="D143" s="2"/>
      <c r="E143" s="7"/>
      <c r="F143" s="7"/>
      <c r="G143" s="2"/>
      <c r="H143" s="2"/>
      <c r="I143" s="2"/>
      <c r="J143" s="16"/>
      <c r="K143" s="6" t="str">
        <f t="shared" si="6"/>
        <v/>
      </c>
      <c r="L143" s="15" t="str">
        <f>IF(B143="","",CONFIG!$B$7+SUMIFS($E$6:$E$505,$B$6:$B$505,"&gt;="&amp;CONFIG!$B$5,$B$6:$B$505,"&lt;="&amp;B143,$G$6:$G$505,"Realizado")-SUMIFS($F$6:$F$505,$B$6:$B$505,"&gt;="&amp;CONFIG!$B$5,$B$6:$B$505,"&lt;="&amp;B143,$G$6:$G$505,"Realizado"))</f>
        <v/>
      </c>
      <c r="M143" s="15" t="str">
        <f>IF(B143="","",CONFIG!$B$7+SUMIFS($E$6:$E$505,$B$6:$B$505,"&gt;="&amp;CONFIG!$B$5,$B$6:$B$505,"&lt;="&amp;B143)-SUMIFS($F$6:$F$505,$B$6:$B$505,"&gt;="&amp;CONFIG!$B$5,$B$6:$B$505,"&lt;="&amp;B143))</f>
        <v/>
      </c>
      <c r="N143" s="5" t="str">
        <f t="shared" si="7"/>
        <v/>
      </c>
      <c r="O143" s="5" t="str">
        <f t="shared" ca="1" si="8"/>
        <v/>
      </c>
    </row>
    <row r="144" spans="1:15">
      <c r="A144" s="2"/>
      <c r="B144" s="3"/>
      <c r="C144" s="16"/>
      <c r="D144" s="2"/>
      <c r="E144" s="7"/>
      <c r="F144" s="7"/>
      <c r="G144" s="2"/>
      <c r="H144" s="2"/>
      <c r="I144" s="2"/>
      <c r="J144" s="16"/>
      <c r="K144" s="6" t="str">
        <f t="shared" si="6"/>
        <v/>
      </c>
      <c r="L144" s="15" t="str">
        <f>IF(B144="","",CONFIG!$B$7+SUMIFS($E$6:$E$505,$B$6:$B$505,"&gt;="&amp;CONFIG!$B$5,$B$6:$B$505,"&lt;="&amp;B144,$G$6:$G$505,"Realizado")-SUMIFS($F$6:$F$505,$B$6:$B$505,"&gt;="&amp;CONFIG!$B$5,$B$6:$B$505,"&lt;="&amp;B144,$G$6:$G$505,"Realizado"))</f>
        <v/>
      </c>
      <c r="M144" s="15" t="str">
        <f>IF(B144="","",CONFIG!$B$7+SUMIFS($E$6:$E$505,$B$6:$B$505,"&gt;="&amp;CONFIG!$B$5,$B$6:$B$505,"&lt;="&amp;B144)-SUMIFS($F$6:$F$505,$B$6:$B$505,"&gt;="&amp;CONFIG!$B$5,$B$6:$B$505,"&lt;="&amp;B144))</f>
        <v/>
      </c>
      <c r="N144" s="5" t="str">
        <f t="shared" si="7"/>
        <v/>
      </c>
      <c r="O144" s="5" t="str">
        <f t="shared" ca="1" si="8"/>
        <v/>
      </c>
    </row>
    <row r="145" spans="1:15">
      <c r="A145" s="2"/>
      <c r="B145" s="3"/>
      <c r="C145" s="16"/>
      <c r="D145" s="2"/>
      <c r="E145" s="7"/>
      <c r="F145" s="7"/>
      <c r="G145" s="2"/>
      <c r="H145" s="2"/>
      <c r="I145" s="2"/>
      <c r="J145" s="16"/>
      <c r="K145" s="6" t="str">
        <f t="shared" si="6"/>
        <v/>
      </c>
      <c r="L145" s="15" t="str">
        <f>IF(B145="","",CONFIG!$B$7+SUMIFS($E$6:$E$505,$B$6:$B$505,"&gt;="&amp;CONFIG!$B$5,$B$6:$B$505,"&lt;="&amp;B145,$G$6:$G$505,"Realizado")-SUMIFS($F$6:$F$505,$B$6:$B$505,"&gt;="&amp;CONFIG!$B$5,$B$6:$B$505,"&lt;="&amp;B145,$G$6:$G$505,"Realizado"))</f>
        <v/>
      </c>
      <c r="M145" s="15" t="str">
        <f>IF(B145="","",CONFIG!$B$7+SUMIFS($E$6:$E$505,$B$6:$B$505,"&gt;="&amp;CONFIG!$B$5,$B$6:$B$505,"&lt;="&amp;B145)-SUMIFS($F$6:$F$505,$B$6:$B$505,"&gt;="&amp;CONFIG!$B$5,$B$6:$B$505,"&lt;="&amp;B145))</f>
        <v/>
      </c>
      <c r="N145" s="5" t="str">
        <f t="shared" si="7"/>
        <v/>
      </c>
      <c r="O145" s="5" t="str">
        <f t="shared" ca="1" si="8"/>
        <v/>
      </c>
    </row>
    <row r="146" spans="1:15">
      <c r="A146" s="2"/>
      <c r="B146" s="3"/>
      <c r="C146" s="16"/>
      <c r="D146" s="2"/>
      <c r="E146" s="7"/>
      <c r="F146" s="7"/>
      <c r="G146" s="2"/>
      <c r="H146" s="2"/>
      <c r="I146" s="2"/>
      <c r="J146" s="16"/>
      <c r="K146" s="6" t="str">
        <f t="shared" si="6"/>
        <v/>
      </c>
      <c r="L146" s="15" t="str">
        <f>IF(B146="","",CONFIG!$B$7+SUMIFS($E$6:$E$505,$B$6:$B$505,"&gt;="&amp;CONFIG!$B$5,$B$6:$B$505,"&lt;="&amp;B146,$G$6:$G$505,"Realizado")-SUMIFS($F$6:$F$505,$B$6:$B$505,"&gt;="&amp;CONFIG!$B$5,$B$6:$B$505,"&lt;="&amp;B146,$G$6:$G$505,"Realizado"))</f>
        <v/>
      </c>
      <c r="M146" s="15" t="str">
        <f>IF(B146="","",CONFIG!$B$7+SUMIFS($E$6:$E$505,$B$6:$B$505,"&gt;="&amp;CONFIG!$B$5,$B$6:$B$505,"&lt;="&amp;B146)-SUMIFS($F$6:$F$505,$B$6:$B$505,"&gt;="&amp;CONFIG!$B$5,$B$6:$B$505,"&lt;="&amp;B146))</f>
        <v/>
      </c>
      <c r="N146" s="5" t="str">
        <f t="shared" si="7"/>
        <v/>
      </c>
      <c r="O146" s="5" t="str">
        <f t="shared" ca="1" si="8"/>
        <v/>
      </c>
    </row>
    <row r="147" spans="1:15">
      <c r="A147" s="2"/>
      <c r="B147" s="3"/>
      <c r="C147" s="16"/>
      <c r="D147" s="2"/>
      <c r="E147" s="7"/>
      <c r="F147" s="7"/>
      <c r="G147" s="2"/>
      <c r="H147" s="2"/>
      <c r="I147" s="2"/>
      <c r="J147" s="16"/>
      <c r="K147" s="6" t="str">
        <f t="shared" si="6"/>
        <v/>
      </c>
      <c r="L147" s="15" t="str">
        <f>IF(B147="","",CONFIG!$B$7+SUMIFS($E$6:$E$505,$B$6:$B$505,"&gt;="&amp;CONFIG!$B$5,$B$6:$B$505,"&lt;="&amp;B147,$G$6:$G$505,"Realizado")-SUMIFS($F$6:$F$505,$B$6:$B$505,"&gt;="&amp;CONFIG!$B$5,$B$6:$B$505,"&lt;="&amp;B147,$G$6:$G$505,"Realizado"))</f>
        <v/>
      </c>
      <c r="M147" s="15" t="str">
        <f>IF(B147="","",CONFIG!$B$7+SUMIFS($E$6:$E$505,$B$6:$B$505,"&gt;="&amp;CONFIG!$B$5,$B$6:$B$505,"&lt;="&amp;B147)-SUMIFS($F$6:$F$505,$B$6:$B$505,"&gt;="&amp;CONFIG!$B$5,$B$6:$B$505,"&lt;="&amp;B147))</f>
        <v/>
      </c>
      <c r="N147" s="5" t="str">
        <f t="shared" si="7"/>
        <v/>
      </c>
      <c r="O147" s="5" t="str">
        <f t="shared" ca="1" si="8"/>
        <v/>
      </c>
    </row>
    <row r="148" spans="1:15">
      <c r="A148" s="2"/>
      <c r="B148" s="3"/>
      <c r="C148" s="16"/>
      <c r="D148" s="2"/>
      <c r="E148" s="7"/>
      <c r="F148" s="7"/>
      <c r="G148" s="2"/>
      <c r="H148" s="2"/>
      <c r="I148" s="2"/>
      <c r="J148" s="16"/>
      <c r="K148" s="6" t="str">
        <f t="shared" si="6"/>
        <v/>
      </c>
      <c r="L148" s="15" t="str">
        <f>IF(B148="","",CONFIG!$B$7+SUMIFS($E$6:$E$505,$B$6:$B$505,"&gt;="&amp;CONFIG!$B$5,$B$6:$B$505,"&lt;="&amp;B148,$G$6:$G$505,"Realizado")-SUMIFS($F$6:$F$505,$B$6:$B$505,"&gt;="&amp;CONFIG!$B$5,$B$6:$B$505,"&lt;="&amp;B148,$G$6:$G$505,"Realizado"))</f>
        <v/>
      </c>
      <c r="M148" s="15" t="str">
        <f>IF(B148="","",CONFIG!$B$7+SUMIFS($E$6:$E$505,$B$6:$B$505,"&gt;="&amp;CONFIG!$B$5,$B$6:$B$505,"&lt;="&amp;B148)-SUMIFS($F$6:$F$505,$B$6:$B$505,"&gt;="&amp;CONFIG!$B$5,$B$6:$B$505,"&lt;="&amp;B148))</f>
        <v/>
      </c>
      <c r="N148" s="5" t="str">
        <f t="shared" si="7"/>
        <v/>
      </c>
      <c r="O148" s="5" t="str">
        <f t="shared" ca="1" si="8"/>
        <v/>
      </c>
    </row>
    <row r="149" spans="1:15">
      <c r="A149" s="2"/>
      <c r="B149" s="3"/>
      <c r="C149" s="16"/>
      <c r="D149" s="2"/>
      <c r="E149" s="7"/>
      <c r="F149" s="7"/>
      <c r="G149" s="2"/>
      <c r="H149" s="2"/>
      <c r="I149" s="2"/>
      <c r="J149" s="16"/>
      <c r="K149" s="6" t="str">
        <f t="shared" si="6"/>
        <v/>
      </c>
      <c r="L149" s="15" t="str">
        <f>IF(B149="","",CONFIG!$B$7+SUMIFS($E$6:$E$505,$B$6:$B$505,"&gt;="&amp;CONFIG!$B$5,$B$6:$B$505,"&lt;="&amp;B149,$G$6:$G$505,"Realizado")-SUMIFS($F$6:$F$505,$B$6:$B$505,"&gt;="&amp;CONFIG!$B$5,$B$6:$B$505,"&lt;="&amp;B149,$G$6:$G$505,"Realizado"))</f>
        <v/>
      </c>
      <c r="M149" s="15" t="str">
        <f>IF(B149="","",CONFIG!$B$7+SUMIFS($E$6:$E$505,$B$6:$B$505,"&gt;="&amp;CONFIG!$B$5,$B$6:$B$505,"&lt;="&amp;B149)-SUMIFS($F$6:$F$505,$B$6:$B$505,"&gt;="&amp;CONFIG!$B$5,$B$6:$B$505,"&lt;="&amp;B149))</f>
        <v/>
      </c>
      <c r="N149" s="5" t="str">
        <f t="shared" si="7"/>
        <v/>
      </c>
      <c r="O149" s="5" t="str">
        <f t="shared" ca="1" si="8"/>
        <v/>
      </c>
    </row>
    <row r="150" spans="1:15">
      <c r="A150" s="2"/>
      <c r="B150" s="3"/>
      <c r="C150" s="16"/>
      <c r="D150" s="2"/>
      <c r="E150" s="7"/>
      <c r="F150" s="7"/>
      <c r="G150" s="2"/>
      <c r="H150" s="2"/>
      <c r="I150" s="2"/>
      <c r="J150" s="16"/>
      <c r="K150" s="6" t="str">
        <f t="shared" si="6"/>
        <v/>
      </c>
      <c r="L150" s="15" t="str">
        <f>IF(B150="","",CONFIG!$B$7+SUMIFS($E$6:$E$505,$B$6:$B$505,"&gt;="&amp;CONFIG!$B$5,$B$6:$B$505,"&lt;="&amp;B150,$G$6:$G$505,"Realizado")-SUMIFS($F$6:$F$505,$B$6:$B$505,"&gt;="&amp;CONFIG!$B$5,$B$6:$B$505,"&lt;="&amp;B150,$G$6:$G$505,"Realizado"))</f>
        <v/>
      </c>
      <c r="M150" s="15" t="str">
        <f>IF(B150="","",CONFIG!$B$7+SUMIFS($E$6:$E$505,$B$6:$B$505,"&gt;="&amp;CONFIG!$B$5,$B$6:$B$505,"&lt;="&amp;B150)-SUMIFS($F$6:$F$505,$B$6:$B$505,"&gt;="&amp;CONFIG!$B$5,$B$6:$B$505,"&lt;="&amp;B150))</f>
        <v/>
      </c>
      <c r="N150" s="5" t="str">
        <f t="shared" si="7"/>
        <v/>
      </c>
      <c r="O150" s="5" t="str">
        <f t="shared" ca="1" si="8"/>
        <v/>
      </c>
    </row>
    <row r="151" spans="1:15">
      <c r="A151" s="2"/>
      <c r="B151" s="3"/>
      <c r="C151" s="16"/>
      <c r="D151" s="2"/>
      <c r="E151" s="7"/>
      <c r="F151" s="7"/>
      <c r="G151" s="2"/>
      <c r="H151" s="2"/>
      <c r="I151" s="2"/>
      <c r="J151" s="16"/>
      <c r="K151" s="6" t="str">
        <f t="shared" si="6"/>
        <v/>
      </c>
      <c r="L151" s="15" t="str">
        <f>IF(B151="","",CONFIG!$B$7+SUMIFS($E$6:$E$505,$B$6:$B$505,"&gt;="&amp;CONFIG!$B$5,$B$6:$B$505,"&lt;="&amp;B151,$G$6:$G$505,"Realizado")-SUMIFS($F$6:$F$505,$B$6:$B$505,"&gt;="&amp;CONFIG!$B$5,$B$6:$B$505,"&lt;="&amp;B151,$G$6:$G$505,"Realizado"))</f>
        <v/>
      </c>
      <c r="M151" s="15" t="str">
        <f>IF(B151="","",CONFIG!$B$7+SUMIFS($E$6:$E$505,$B$6:$B$505,"&gt;="&amp;CONFIG!$B$5,$B$6:$B$505,"&lt;="&amp;B151)-SUMIFS($F$6:$F$505,$B$6:$B$505,"&gt;="&amp;CONFIG!$B$5,$B$6:$B$505,"&lt;="&amp;B151))</f>
        <v/>
      </c>
      <c r="N151" s="5" t="str">
        <f t="shared" si="7"/>
        <v/>
      </c>
      <c r="O151" s="5" t="str">
        <f t="shared" ca="1" si="8"/>
        <v/>
      </c>
    </row>
    <row r="152" spans="1:15">
      <c r="A152" s="2"/>
      <c r="B152" s="3"/>
      <c r="C152" s="16"/>
      <c r="D152" s="2"/>
      <c r="E152" s="7"/>
      <c r="F152" s="7"/>
      <c r="G152" s="2"/>
      <c r="H152" s="2"/>
      <c r="I152" s="2"/>
      <c r="J152" s="16"/>
      <c r="K152" s="6" t="str">
        <f t="shared" si="6"/>
        <v/>
      </c>
      <c r="L152" s="15" t="str">
        <f>IF(B152="","",CONFIG!$B$7+SUMIFS($E$6:$E$505,$B$6:$B$505,"&gt;="&amp;CONFIG!$B$5,$B$6:$B$505,"&lt;="&amp;B152,$G$6:$G$505,"Realizado")-SUMIFS($F$6:$F$505,$B$6:$B$505,"&gt;="&amp;CONFIG!$B$5,$B$6:$B$505,"&lt;="&amp;B152,$G$6:$G$505,"Realizado"))</f>
        <v/>
      </c>
      <c r="M152" s="15" t="str">
        <f>IF(B152="","",CONFIG!$B$7+SUMIFS($E$6:$E$505,$B$6:$B$505,"&gt;="&amp;CONFIG!$B$5,$B$6:$B$505,"&lt;="&amp;B152)-SUMIFS($F$6:$F$505,$B$6:$B$505,"&gt;="&amp;CONFIG!$B$5,$B$6:$B$505,"&lt;="&amp;B152))</f>
        <v/>
      </c>
      <c r="N152" s="5" t="str">
        <f t="shared" si="7"/>
        <v/>
      </c>
      <c r="O152" s="5" t="str">
        <f t="shared" ca="1" si="8"/>
        <v/>
      </c>
    </row>
    <row r="153" spans="1:15">
      <c r="A153" s="2"/>
      <c r="B153" s="3"/>
      <c r="C153" s="16"/>
      <c r="D153" s="2"/>
      <c r="E153" s="7"/>
      <c r="F153" s="7"/>
      <c r="G153" s="2"/>
      <c r="H153" s="2"/>
      <c r="I153" s="2"/>
      <c r="J153" s="16"/>
      <c r="K153" s="6" t="str">
        <f t="shared" si="6"/>
        <v/>
      </c>
      <c r="L153" s="15" t="str">
        <f>IF(B153="","",CONFIG!$B$7+SUMIFS($E$6:$E$505,$B$6:$B$505,"&gt;="&amp;CONFIG!$B$5,$B$6:$B$505,"&lt;="&amp;B153,$G$6:$G$505,"Realizado")-SUMIFS($F$6:$F$505,$B$6:$B$505,"&gt;="&amp;CONFIG!$B$5,$B$6:$B$505,"&lt;="&amp;B153,$G$6:$G$505,"Realizado"))</f>
        <v/>
      </c>
      <c r="M153" s="15" t="str">
        <f>IF(B153="","",CONFIG!$B$7+SUMIFS($E$6:$E$505,$B$6:$B$505,"&gt;="&amp;CONFIG!$B$5,$B$6:$B$505,"&lt;="&amp;B153)-SUMIFS($F$6:$F$505,$B$6:$B$505,"&gt;="&amp;CONFIG!$B$5,$B$6:$B$505,"&lt;="&amp;B153))</f>
        <v/>
      </c>
      <c r="N153" s="5" t="str">
        <f t="shared" si="7"/>
        <v/>
      </c>
      <c r="O153" s="5" t="str">
        <f t="shared" ca="1" si="8"/>
        <v/>
      </c>
    </row>
    <row r="154" spans="1:15">
      <c r="A154" s="2"/>
      <c r="B154" s="3"/>
      <c r="C154" s="16"/>
      <c r="D154" s="2"/>
      <c r="E154" s="7"/>
      <c r="F154" s="7"/>
      <c r="G154" s="2"/>
      <c r="H154" s="2"/>
      <c r="I154" s="2"/>
      <c r="J154" s="16"/>
      <c r="K154" s="6" t="str">
        <f t="shared" si="6"/>
        <v/>
      </c>
      <c r="L154" s="15" t="str">
        <f>IF(B154="","",CONFIG!$B$7+SUMIFS($E$6:$E$505,$B$6:$B$505,"&gt;="&amp;CONFIG!$B$5,$B$6:$B$505,"&lt;="&amp;B154,$G$6:$G$505,"Realizado")-SUMIFS($F$6:$F$505,$B$6:$B$505,"&gt;="&amp;CONFIG!$B$5,$B$6:$B$505,"&lt;="&amp;B154,$G$6:$G$505,"Realizado"))</f>
        <v/>
      </c>
      <c r="M154" s="15" t="str">
        <f>IF(B154="","",CONFIG!$B$7+SUMIFS($E$6:$E$505,$B$6:$B$505,"&gt;="&amp;CONFIG!$B$5,$B$6:$B$505,"&lt;="&amp;B154)-SUMIFS($F$6:$F$505,$B$6:$B$505,"&gt;="&amp;CONFIG!$B$5,$B$6:$B$505,"&lt;="&amp;B154))</f>
        <v/>
      </c>
      <c r="N154" s="5" t="str">
        <f t="shared" si="7"/>
        <v/>
      </c>
      <c r="O154" s="5" t="str">
        <f t="shared" ca="1" si="8"/>
        <v/>
      </c>
    </row>
    <row r="155" spans="1:15">
      <c r="A155" s="2"/>
      <c r="B155" s="3"/>
      <c r="C155" s="16"/>
      <c r="D155" s="2"/>
      <c r="E155" s="7"/>
      <c r="F155" s="7"/>
      <c r="G155" s="2"/>
      <c r="H155" s="2"/>
      <c r="I155" s="2"/>
      <c r="J155" s="16"/>
      <c r="K155" s="6" t="str">
        <f t="shared" si="6"/>
        <v/>
      </c>
      <c r="L155" s="15" t="str">
        <f>IF(B155="","",CONFIG!$B$7+SUMIFS($E$6:$E$505,$B$6:$B$505,"&gt;="&amp;CONFIG!$B$5,$B$6:$B$505,"&lt;="&amp;B155,$G$6:$G$505,"Realizado")-SUMIFS($F$6:$F$505,$B$6:$B$505,"&gt;="&amp;CONFIG!$B$5,$B$6:$B$505,"&lt;="&amp;B155,$G$6:$G$505,"Realizado"))</f>
        <v/>
      </c>
      <c r="M155" s="15" t="str">
        <f>IF(B155="","",CONFIG!$B$7+SUMIFS($E$6:$E$505,$B$6:$B$505,"&gt;="&amp;CONFIG!$B$5,$B$6:$B$505,"&lt;="&amp;B155)-SUMIFS($F$6:$F$505,$B$6:$B$505,"&gt;="&amp;CONFIG!$B$5,$B$6:$B$505,"&lt;="&amp;B155))</f>
        <v/>
      </c>
      <c r="N155" s="5" t="str">
        <f t="shared" si="7"/>
        <v/>
      </c>
      <c r="O155" s="5" t="str">
        <f t="shared" ca="1" si="8"/>
        <v/>
      </c>
    </row>
    <row r="156" spans="1:15">
      <c r="A156" s="2"/>
      <c r="B156" s="3"/>
      <c r="C156" s="16"/>
      <c r="D156" s="2"/>
      <c r="E156" s="7"/>
      <c r="F156" s="7"/>
      <c r="G156" s="2"/>
      <c r="H156" s="2"/>
      <c r="I156" s="2"/>
      <c r="J156" s="16"/>
      <c r="K156" s="6" t="str">
        <f t="shared" si="6"/>
        <v/>
      </c>
      <c r="L156" s="15" t="str">
        <f>IF(B156="","",CONFIG!$B$7+SUMIFS($E$6:$E$505,$B$6:$B$505,"&gt;="&amp;CONFIG!$B$5,$B$6:$B$505,"&lt;="&amp;B156,$G$6:$G$505,"Realizado")-SUMIFS($F$6:$F$505,$B$6:$B$505,"&gt;="&amp;CONFIG!$B$5,$B$6:$B$505,"&lt;="&amp;B156,$G$6:$G$505,"Realizado"))</f>
        <v/>
      </c>
      <c r="M156" s="15" t="str">
        <f>IF(B156="","",CONFIG!$B$7+SUMIFS($E$6:$E$505,$B$6:$B$505,"&gt;="&amp;CONFIG!$B$5,$B$6:$B$505,"&lt;="&amp;B156)-SUMIFS($F$6:$F$505,$B$6:$B$505,"&gt;="&amp;CONFIG!$B$5,$B$6:$B$505,"&lt;="&amp;B156))</f>
        <v/>
      </c>
      <c r="N156" s="5" t="str">
        <f t="shared" si="7"/>
        <v/>
      </c>
      <c r="O156" s="5" t="str">
        <f t="shared" ca="1" si="8"/>
        <v/>
      </c>
    </row>
    <row r="157" spans="1:15">
      <c r="A157" s="2"/>
      <c r="B157" s="3"/>
      <c r="C157" s="16"/>
      <c r="D157" s="2"/>
      <c r="E157" s="7"/>
      <c r="F157" s="7"/>
      <c r="G157" s="2"/>
      <c r="H157" s="2"/>
      <c r="I157" s="2"/>
      <c r="J157" s="16"/>
      <c r="K157" s="6" t="str">
        <f t="shared" si="6"/>
        <v/>
      </c>
      <c r="L157" s="15" t="str">
        <f>IF(B157="","",CONFIG!$B$7+SUMIFS($E$6:$E$505,$B$6:$B$505,"&gt;="&amp;CONFIG!$B$5,$B$6:$B$505,"&lt;="&amp;B157,$G$6:$G$505,"Realizado")-SUMIFS($F$6:$F$505,$B$6:$B$505,"&gt;="&amp;CONFIG!$B$5,$B$6:$B$505,"&lt;="&amp;B157,$G$6:$G$505,"Realizado"))</f>
        <v/>
      </c>
      <c r="M157" s="15" t="str">
        <f>IF(B157="","",CONFIG!$B$7+SUMIFS($E$6:$E$505,$B$6:$B$505,"&gt;="&amp;CONFIG!$B$5,$B$6:$B$505,"&lt;="&amp;B157)-SUMIFS($F$6:$F$505,$B$6:$B$505,"&gt;="&amp;CONFIG!$B$5,$B$6:$B$505,"&lt;="&amp;B157))</f>
        <v/>
      </c>
      <c r="N157" s="5" t="str">
        <f t="shared" si="7"/>
        <v/>
      </c>
      <c r="O157" s="5" t="str">
        <f t="shared" ca="1" si="8"/>
        <v/>
      </c>
    </row>
    <row r="158" spans="1:15">
      <c r="A158" s="2"/>
      <c r="B158" s="3"/>
      <c r="C158" s="16"/>
      <c r="D158" s="2"/>
      <c r="E158" s="7"/>
      <c r="F158" s="7"/>
      <c r="G158" s="2"/>
      <c r="H158" s="2"/>
      <c r="I158" s="2"/>
      <c r="J158" s="16"/>
      <c r="K158" s="6" t="str">
        <f t="shared" si="6"/>
        <v/>
      </c>
      <c r="L158" s="15" t="str">
        <f>IF(B158="","",CONFIG!$B$7+SUMIFS($E$6:$E$505,$B$6:$B$505,"&gt;="&amp;CONFIG!$B$5,$B$6:$B$505,"&lt;="&amp;B158,$G$6:$G$505,"Realizado")-SUMIFS($F$6:$F$505,$B$6:$B$505,"&gt;="&amp;CONFIG!$B$5,$B$6:$B$505,"&lt;="&amp;B158,$G$6:$G$505,"Realizado"))</f>
        <v/>
      </c>
      <c r="M158" s="15" t="str">
        <f>IF(B158="","",CONFIG!$B$7+SUMIFS($E$6:$E$505,$B$6:$B$505,"&gt;="&amp;CONFIG!$B$5,$B$6:$B$505,"&lt;="&amp;B158)-SUMIFS($F$6:$F$505,$B$6:$B$505,"&gt;="&amp;CONFIG!$B$5,$B$6:$B$505,"&lt;="&amp;B158))</f>
        <v/>
      </c>
      <c r="N158" s="5" t="str">
        <f t="shared" si="7"/>
        <v/>
      </c>
      <c r="O158" s="5" t="str">
        <f t="shared" ca="1" si="8"/>
        <v/>
      </c>
    </row>
    <row r="159" spans="1:15">
      <c r="A159" s="2"/>
      <c r="B159" s="3"/>
      <c r="C159" s="16"/>
      <c r="D159" s="2"/>
      <c r="E159" s="7"/>
      <c r="F159" s="7"/>
      <c r="G159" s="2"/>
      <c r="H159" s="2"/>
      <c r="I159" s="2"/>
      <c r="J159" s="16"/>
      <c r="K159" s="6" t="str">
        <f t="shared" si="6"/>
        <v/>
      </c>
      <c r="L159" s="15" t="str">
        <f>IF(B159="","",CONFIG!$B$7+SUMIFS($E$6:$E$505,$B$6:$B$505,"&gt;="&amp;CONFIG!$B$5,$B$6:$B$505,"&lt;="&amp;B159,$G$6:$G$505,"Realizado")-SUMIFS($F$6:$F$505,$B$6:$B$505,"&gt;="&amp;CONFIG!$B$5,$B$6:$B$505,"&lt;="&amp;B159,$G$6:$G$505,"Realizado"))</f>
        <v/>
      </c>
      <c r="M159" s="15" t="str">
        <f>IF(B159="","",CONFIG!$B$7+SUMIFS($E$6:$E$505,$B$6:$B$505,"&gt;="&amp;CONFIG!$B$5,$B$6:$B$505,"&lt;="&amp;B159)-SUMIFS($F$6:$F$505,$B$6:$B$505,"&gt;="&amp;CONFIG!$B$5,$B$6:$B$505,"&lt;="&amp;B159))</f>
        <v/>
      </c>
      <c r="N159" s="5" t="str">
        <f t="shared" si="7"/>
        <v/>
      </c>
      <c r="O159" s="5" t="str">
        <f t="shared" ca="1" si="8"/>
        <v/>
      </c>
    </row>
    <row r="160" spans="1:15">
      <c r="A160" s="2"/>
      <c r="B160" s="3"/>
      <c r="C160" s="16"/>
      <c r="D160" s="2"/>
      <c r="E160" s="7"/>
      <c r="F160" s="7"/>
      <c r="G160" s="2"/>
      <c r="H160" s="2"/>
      <c r="I160" s="2"/>
      <c r="J160" s="16"/>
      <c r="K160" s="6" t="str">
        <f t="shared" si="6"/>
        <v/>
      </c>
      <c r="L160" s="15" t="str">
        <f>IF(B160="","",CONFIG!$B$7+SUMIFS($E$6:$E$505,$B$6:$B$505,"&gt;="&amp;CONFIG!$B$5,$B$6:$B$505,"&lt;="&amp;B160,$G$6:$G$505,"Realizado")-SUMIFS($F$6:$F$505,$B$6:$B$505,"&gt;="&amp;CONFIG!$B$5,$B$6:$B$505,"&lt;="&amp;B160,$G$6:$G$505,"Realizado"))</f>
        <v/>
      </c>
      <c r="M160" s="15" t="str">
        <f>IF(B160="","",CONFIG!$B$7+SUMIFS($E$6:$E$505,$B$6:$B$505,"&gt;="&amp;CONFIG!$B$5,$B$6:$B$505,"&lt;="&amp;B160)-SUMIFS($F$6:$F$505,$B$6:$B$505,"&gt;="&amp;CONFIG!$B$5,$B$6:$B$505,"&lt;="&amp;B160))</f>
        <v/>
      </c>
      <c r="N160" s="5" t="str">
        <f t="shared" si="7"/>
        <v/>
      </c>
      <c r="O160" s="5" t="str">
        <f t="shared" ca="1" si="8"/>
        <v/>
      </c>
    </row>
    <row r="161" spans="1:15">
      <c r="A161" s="2"/>
      <c r="B161" s="3"/>
      <c r="C161" s="16"/>
      <c r="D161" s="2"/>
      <c r="E161" s="7"/>
      <c r="F161" s="7"/>
      <c r="G161" s="2"/>
      <c r="H161" s="2"/>
      <c r="I161" s="2"/>
      <c r="J161" s="16"/>
      <c r="K161" s="6" t="str">
        <f t="shared" si="6"/>
        <v/>
      </c>
      <c r="L161" s="15" t="str">
        <f>IF(B161="","",CONFIG!$B$7+SUMIFS($E$6:$E$505,$B$6:$B$505,"&gt;="&amp;CONFIG!$B$5,$B$6:$B$505,"&lt;="&amp;B161,$G$6:$G$505,"Realizado")-SUMIFS($F$6:$F$505,$B$6:$B$505,"&gt;="&amp;CONFIG!$B$5,$B$6:$B$505,"&lt;="&amp;B161,$G$6:$G$505,"Realizado"))</f>
        <v/>
      </c>
      <c r="M161" s="15" t="str">
        <f>IF(B161="","",CONFIG!$B$7+SUMIFS($E$6:$E$505,$B$6:$B$505,"&gt;="&amp;CONFIG!$B$5,$B$6:$B$505,"&lt;="&amp;B161)-SUMIFS($F$6:$F$505,$B$6:$B$505,"&gt;="&amp;CONFIG!$B$5,$B$6:$B$505,"&lt;="&amp;B161))</f>
        <v/>
      </c>
      <c r="N161" s="5" t="str">
        <f t="shared" si="7"/>
        <v/>
      </c>
      <c r="O161" s="5" t="str">
        <f t="shared" ca="1" si="8"/>
        <v/>
      </c>
    </row>
    <row r="162" spans="1:15">
      <c r="A162" s="2"/>
      <c r="B162" s="3"/>
      <c r="C162" s="16"/>
      <c r="D162" s="2"/>
      <c r="E162" s="7"/>
      <c r="F162" s="7"/>
      <c r="G162" s="2"/>
      <c r="H162" s="2"/>
      <c r="I162" s="2"/>
      <c r="J162" s="16"/>
      <c r="K162" s="6" t="str">
        <f t="shared" si="6"/>
        <v/>
      </c>
      <c r="L162" s="15" t="str">
        <f>IF(B162="","",CONFIG!$B$7+SUMIFS($E$6:$E$505,$B$6:$B$505,"&gt;="&amp;CONFIG!$B$5,$B$6:$B$505,"&lt;="&amp;B162,$G$6:$G$505,"Realizado")-SUMIFS($F$6:$F$505,$B$6:$B$505,"&gt;="&amp;CONFIG!$B$5,$B$6:$B$505,"&lt;="&amp;B162,$G$6:$G$505,"Realizado"))</f>
        <v/>
      </c>
      <c r="M162" s="15" t="str">
        <f>IF(B162="","",CONFIG!$B$7+SUMIFS($E$6:$E$505,$B$6:$B$505,"&gt;="&amp;CONFIG!$B$5,$B$6:$B$505,"&lt;="&amp;B162)-SUMIFS($F$6:$F$505,$B$6:$B$505,"&gt;="&amp;CONFIG!$B$5,$B$6:$B$505,"&lt;="&amp;B162))</f>
        <v/>
      </c>
      <c r="N162" s="5" t="str">
        <f t="shared" si="7"/>
        <v/>
      </c>
      <c r="O162" s="5" t="str">
        <f t="shared" ca="1" si="8"/>
        <v/>
      </c>
    </row>
    <row r="163" spans="1:15">
      <c r="A163" s="2"/>
      <c r="B163" s="3"/>
      <c r="C163" s="16"/>
      <c r="D163" s="2"/>
      <c r="E163" s="7"/>
      <c r="F163" s="7"/>
      <c r="G163" s="2"/>
      <c r="H163" s="2"/>
      <c r="I163" s="2"/>
      <c r="J163" s="16"/>
      <c r="K163" s="6" t="str">
        <f t="shared" si="6"/>
        <v/>
      </c>
      <c r="L163" s="15" t="str">
        <f>IF(B163="","",CONFIG!$B$7+SUMIFS($E$6:$E$505,$B$6:$B$505,"&gt;="&amp;CONFIG!$B$5,$B$6:$B$505,"&lt;="&amp;B163,$G$6:$G$505,"Realizado")-SUMIFS($F$6:$F$505,$B$6:$B$505,"&gt;="&amp;CONFIG!$B$5,$B$6:$B$505,"&lt;="&amp;B163,$G$6:$G$505,"Realizado"))</f>
        <v/>
      </c>
      <c r="M163" s="15" t="str">
        <f>IF(B163="","",CONFIG!$B$7+SUMIFS($E$6:$E$505,$B$6:$B$505,"&gt;="&amp;CONFIG!$B$5,$B$6:$B$505,"&lt;="&amp;B163)-SUMIFS($F$6:$F$505,$B$6:$B$505,"&gt;="&amp;CONFIG!$B$5,$B$6:$B$505,"&lt;="&amp;B163))</f>
        <v/>
      </c>
      <c r="N163" s="5" t="str">
        <f t="shared" si="7"/>
        <v/>
      </c>
      <c r="O163" s="5" t="str">
        <f t="shared" ca="1" si="8"/>
        <v/>
      </c>
    </row>
    <row r="164" spans="1:15">
      <c r="A164" s="2"/>
      <c r="B164" s="3"/>
      <c r="C164" s="16"/>
      <c r="D164" s="2"/>
      <c r="E164" s="7"/>
      <c r="F164" s="7"/>
      <c r="G164" s="2"/>
      <c r="H164" s="2"/>
      <c r="I164" s="2"/>
      <c r="J164" s="16"/>
      <c r="K164" s="6" t="str">
        <f t="shared" si="6"/>
        <v/>
      </c>
      <c r="L164" s="15" t="str">
        <f>IF(B164="","",CONFIG!$B$7+SUMIFS($E$6:$E$505,$B$6:$B$505,"&gt;="&amp;CONFIG!$B$5,$B$6:$B$505,"&lt;="&amp;B164,$G$6:$G$505,"Realizado")-SUMIFS($F$6:$F$505,$B$6:$B$505,"&gt;="&amp;CONFIG!$B$5,$B$6:$B$505,"&lt;="&amp;B164,$G$6:$G$505,"Realizado"))</f>
        <v/>
      </c>
      <c r="M164" s="15" t="str">
        <f>IF(B164="","",CONFIG!$B$7+SUMIFS($E$6:$E$505,$B$6:$B$505,"&gt;="&amp;CONFIG!$B$5,$B$6:$B$505,"&lt;="&amp;B164)-SUMIFS($F$6:$F$505,$B$6:$B$505,"&gt;="&amp;CONFIG!$B$5,$B$6:$B$505,"&lt;="&amp;B164))</f>
        <v/>
      </c>
      <c r="N164" s="5" t="str">
        <f t="shared" si="7"/>
        <v/>
      </c>
      <c r="O164" s="5" t="str">
        <f t="shared" ca="1" si="8"/>
        <v/>
      </c>
    </row>
    <row r="165" spans="1:15">
      <c r="A165" s="2"/>
      <c r="B165" s="3"/>
      <c r="C165" s="16"/>
      <c r="D165" s="2"/>
      <c r="E165" s="7"/>
      <c r="F165" s="7"/>
      <c r="G165" s="2"/>
      <c r="H165" s="2"/>
      <c r="I165" s="2"/>
      <c r="J165" s="16"/>
      <c r="K165" s="6" t="str">
        <f t="shared" si="6"/>
        <v/>
      </c>
      <c r="L165" s="15" t="str">
        <f>IF(B165="","",CONFIG!$B$7+SUMIFS($E$6:$E$505,$B$6:$B$505,"&gt;="&amp;CONFIG!$B$5,$B$6:$B$505,"&lt;="&amp;B165,$G$6:$G$505,"Realizado")-SUMIFS($F$6:$F$505,$B$6:$B$505,"&gt;="&amp;CONFIG!$B$5,$B$6:$B$505,"&lt;="&amp;B165,$G$6:$G$505,"Realizado"))</f>
        <v/>
      </c>
      <c r="M165" s="15" t="str">
        <f>IF(B165="","",CONFIG!$B$7+SUMIFS($E$6:$E$505,$B$6:$B$505,"&gt;="&amp;CONFIG!$B$5,$B$6:$B$505,"&lt;="&amp;B165)-SUMIFS($F$6:$F$505,$B$6:$B$505,"&gt;="&amp;CONFIG!$B$5,$B$6:$B$505,"&lt;="&amp;B165))</f>
        <v/>
      </c>
      <c r="N165" s="5" t="str">
        <f t="shared" si="7"/>
        <v/>
      </c>
      <c r="O165" s="5" t="str">
        <f t="shared" ca="1" si="8"/>
        <v/>
      </c>
    </row>
    <row r="166" spans="1:15">
      <c r="A166" s="2"/>
      <c r="B166" s="3"/>
      <c r="C166" s="16"/>
      <c r="D166" s="2"/>
      <c r="E166" s="7"/>
      <c r="F166" s="7"/>
      <c r="G166" s="2"/>
      <c r="H166" s="2"/>
      <c r="I166" s="2"/>
      <c r="J166" s="16"/>
      <c r="K166" s="6" t="str">
        <f t="shared" si="6"/>
        <v/>
      </c>
      <c r="L166" s="15" t="str">
        <f>IF(B166="","",CONFIG!$B$7+SUMIFS($E$6:$E$505,$B$6:$B$505,"&gt;="&amp;CONFIG!$B$5,$B$6:$B$505,"&lt;="&amp;B166,$G$6:$G$505,"Realizado")-SUMIFS($F$6:$F$505,$B$6:$B$505,"&gt;="&amp;CONFIG!$B$5,$B$6:$B$505,"&lt;="&amp;B166,$G$6:$G$505,"Realizado"))</f>
        <v/>
      </c>
      <c r="M166" s="15" t="str">
        <f>IF(B166="","",CONFIG!$B$7+SUMIFS($E$6:$E$505,$B$6:$B$505,"&gt;="&amp;CONFIG!$B$5,$B$6:$B$505,"&lt;="&amp;B166)-SUMIFS($F$6:$F$505,$B$6:$B$505,"&gt;="&amp;CONFIG!$B$5,$B$6:$B$505,"&lt;="&amp;B166))</f>
        <v/>
      </c>
      <c r="N166" s="5" t="str">
        <f t="shared" si="7"/>
        <v/>
      </c>
      <c r="O166" s="5" t="str">
        <f t="shared" ca="1" si="8"/>
        <v/>
      </c>
    </row>
    <row r="167" spans="1:15">
      <c r="A167" s="2"/>
      <c r="B167" s="3"/>
      <c r="C167" s="16"/>
      <c r="D167" s="2"/>
      <c r="E167" s="7"/>
      <c r="F167" s="7"/>
      <c r="G167" s="2"/>
      <c r="H167" s="2"/>
      <c r="I167" s="2"/>
      <c r="J167" s="16"/>
      <c r="K167" s="6" t="str">
        <f t="shared" si="6"/>
        <v/>
      </c>
      <c r="L167" s="15" t="str">
        <f>IF(B167="","",CONFIG!$B$7+SUMIFS($E$6:$E$505,$B$6:$B$505,"&gt;="&amp;CONFIG!$B$5,$B$6:$B$505,"&lt;="&amp;B167,$G$6:$G$505,"Realizado")-SUMIFS($F$6:$F$505,$B$6:$B$505,"&gt;="&amp;CONFIG!$B$5,$B$6:$B$505,"&lt;="&amp;B167,$G$6:$G$505,"Realizado"))</f>
        <v/>
      </c>
      <c r="M167" s="15" t="str">
        <f>IF(B167="","",CONFIG!$B$7+SUMIFS($E$6:$E$505,$B$6:$B$505,"&gt;="&amp;CONFIG!$B$5,$B$6:$B$505,"&lt;="&amp;B167)-SUMIFS($F$6:$F$505,$B$6:$B$505,"&gt;="&amp;CONFIG!$B$5,$B$6:$B$505,"&lt;="&amp;B167))</f>
        <v/>
      </c>
      <c r="N167" s="5" t="str">
        <f t="shared" si="7"/>
        <v/>
      </c>
      <c r="O167" s="5" t="str">
        <f t="shared" ca="1" si="8"/>
        <v/>
      </c>
    </row>
    <row r="168" spans="1:15">
      <c r="A168" s="2"/>
      <c r="B168" s="3"/>
      <c r="C168" s="16"/>
      <c r="D168" s="2"/>
      <c r="E168" s="7"/>
      <c r="F168" s="7"/>
      <c r="G168" s="2"/>
      <c r="H168" s="2"/>
      <c r="I168" s="2"/>
      <c r="J168" s="16"/>
      <c r="K168" s="6" t="str">
        <f t="shared" si="6"/>
        <v/>
      </c>
      <c r="L168" s="15" t="str">
        <f>IF(B168="","",CONFIG!$B$7+SUMIFS($E$6:$E$505,$B$6:$B$505,"&gt;="&amp;CONFIG!$B$5,$B$6:$B$505,"&lt;="&amp;B168,$G$6:$G$505,"Realizado")-SUMIFS($F$6:$F$505,$B$6:$B$505,"&gt;="&amp;CONFIG!$B$5,$B$6:$B$505,"&lt;="&amp;B168,$G$6:$G$505,"Realizado"))</f>
        <v/>
      </c>
      <c r="M168" s="15" t="str">
        <f>IF(B168="","",CONFIG!$B$7+SUMIFS($E$6:$E$505,$B$6:$B$505,"&gt;="&amp;CONFIG!$B$5,$B$6:$B$505,"&lt;="&amp;B168)-SUMIFS($F$6:$F$505,$B$6:$B$505,"&gt;="&amp;CONFIG!$B$5,$B$6:$B$505,"&lt;="&amp;B168))</f>
        <v/>
      </c>
      <c r="N168" s="5" t="str">
        <f t="shared" si="7"/>
        <v/>
      </c>
      <c r="O168" s="5" t="str">
        <f t="shared" ca="1" si="8"/>
        <v/>
      </c>
    </row>
    <row r="169" spans="1:15">
      <c r="A169" s="2"/>
      <c r="B169" s="3"/>
      <c r="C169" s="16"/>
      <c r="D169" s="2"/>
      <c r="E169" s="7"/>
      <c r="F169" s="7"/>
      <c r="G169" s="2"/>
      <c r="H169" s="2"/>
      <c r="I169" s="2"/>
      <c r="J169" s="16"/>
      <c r="K169" s="6" t="str">
        <f t="shared" si="6"/>
        <v/>
      </c>
      <c r="L169" s="15" t="str">
        <f>IF(B169="","",CONFIG!$B$7+SUMIFS($E$6:$E$505,$B$6:$B$505,"&gt;="&amp;CONFIG!$B$5,$B$6:$B$505,"&lt;="&amp;B169,$G$6:$G$505,"Realizado")-SUMIFS($F$6:$F$505,$B$6:$B$505,"&gt;="&amp;CONFIG!$B$5,$B$6:$B$505,"&lt;="&amp;B169,$G$6:$G$505,"Realizado"))</f>
        <v/>
      </c>
      <c r="M169" s="15" t="str">
        <f>IF(B169="","",CONFIG!$B$7+SUMIFS($E$6:$E$505,$B$6:$B$505,"&gt;="&amp;CONFIG!$B$5,$B$6:$B$505,"&lt;="&amp;B169)-SUMIFS($F$6:$F$505,$B$6:$B$505,"&gt;="&amp;CONFIG!$B$5,$B$6:$B$505,"&lt;="&amp;B169))</f>
        <v/>
      </c>
      <c r="N169" s="5" t="str">
        <f t="shared" si="7"/>
        <v/>
      </c>
      <c r="O169" s="5" t="str">
        <f t="shared" ca="1" si="8"/>
        <v/>
      </c>
    </row>
    <row r="170" spans="1:15">
      <c r="A170" s="2"/>
      <c r="B170" s="3"/>
      <c r="C170" s="16"/>
      <c r="D170" s="2"/>
      <c r="E170" s="7"/>
      <c r="F170" s="7"/>
      <c r="G170" s="2"/>
      <c r="H170" s="2"/>
      <c r="I170" s="2"/>
      <c r="J170" s="16"/>
      <c r="K170" s="6" t="str">
        <f t="shared" si="6"/>
        <v/>
      </c>
      <c r="L170" s="15" t="str">
        <f>IF(B170="","",CONFIG!$B$7+SUMIFS($E$6:$E$505,$B$6:$B$505,"&gt;="&amp;CONFIG!$B$5,$B$6:$B$505,"&lt;="&amp;B170,$G$6:$G$505,"Realizado")-SUMIFS($F$6:$F$505,$B$6:$B$505,"&gt;="&amp;CONFIG!$B$5,$B$6:$B$505,"&lt;="&amp;B170,$G$6:$G$505,"Realizado"))</f>
        <v/>
      </c>
      <c r="M170" s="15" t="str">
        <f>IF(B170="","",CONFIG!$B$7+SUMIFS($E$6:$E$505,$B$6:$B$505,"&gt;="&amp;CONFIG!$B$5,$B$6:$B$505,"&lt;="&amp;B170)-SUMIFS($F$6:$F$505,$B$6:$B$505,"&gt;="&amp;CONFIG!$B$5,$B$6:$B$505,"&lt;="&amp;B170))</f>
        <v/>
      </c>
      <c r="N170" s="5" t="str">
        <f t="shared" si="7"/>
        <v/>
      </c>
      <c r="O170" s="5" t="str">
        <f t="shared" ca="1" si="8"/>
        <v/>
      </c>
    </row>
    <row r="171" spans="1:15">
      <c r="A171" s="2"/>
      <c r="B171" s="3"/>
      <c r="C171" s="16"/>
      <c r="D171" s="2"/>
      <c r="E171" s="7"/>
      <c r="F171" s="7"/>
      <c r="G171" s="2"/>
      <c r="H171" s="2"/>
      <c r="I171" s="2"/>
      <c r="J171" s="16"/>
      <c r="K171" s="6" t="str">
        <f t="shared" si="6"/>
        <v/>
      </c>
      <c r="L171" s="15" t="str">
        <f>IF(B171="","",CONFIG!$B$7+SUMIFS($E$6:$E$505,$B$6:$B$505,"&gt;="&amp;CONFIG!$B$5,$B$6:$B$505,"&lt;="&amp;B171,$G$6:$G$505,"Realizado")-SUMIFS($F$6:$F$505,$B$6:$B$505,"&gt;="&amp;CONFIG!$B$5,$B$6:$B$505,"&lt;="&amp;B171,$G$6:$G$505,"Realizado"))</f>
        <v/>
      </c>
      <c r="M171" s="15" t="str">
        <f>IF(B171="","",CONFIG!$B$7+SUMIFS($E$6:$E$505,$B$6:$B$505,"&gt;="&amp;CONFIG!$B$5,$B$6:$B$505,"&lt;="&amp;B171)-SUMIFS($F$6:$F$505,$B$6:$B$505,"&gt;="&amp;CONFIG!$B$5,$B$6:$B$505,"&lt;="&amp;B171))</f>
        <v/>
      </c>
      <c r="N171" s="5" t="str">
        <f t="shared" si="7"/>
        <v/>
      </c>
      <c r="O171" s="5" t="str">
        <f t="shared" ca="1" si="8"/>
        <v/>
      </c>
    </row>
    <row r="172" spans="1:15">
      <c r="A172" s="2"/>
      <c r="B172" s="3"/>
      <c r="C172" s="16"/>
      <c r="D172" s="2"/>
      <c r="E172" s="7"/>
      <c r="F172" s="7"/>
      <c r="G172" s="2"/>
      <c r="H172" s="2"/>
      <c r="I172" s="2"/>
      <c r="J172" s="16"/>
      <c r="K172" s="6" t="str">
        <f t="shared" si="6"/>
        <v/>
      </c>
      <c r="L172" s="15" t="str">
        <f>IF(B172="","",CONFIG!$B$7+SUMIFS($E$6:$E$505,$B$6:$B$505,"&gt;="&amp;CONFIG!$B$5,$B$6:$B$505,"&lt;="&amp;B172,$G$6:$G$505,"Realizado")-SUMIFS($F$6:$F$505,$B$6:$B$505,"&gt;="&amp;CONFIG!$B$5,$B$6:$B$505,"&lt;="&amp;B172,$G$6:$G$505,"Realizado"))</f>
        <v/>
      </c>
      <c r="M172" s="15" t="str">
        <f>IF(B172="","",CONFIG!$B$7+SUMIFS($E$6:$E$505,$B$6:$B$505,"&gt;="&amp;CONFIG!$B$5,$B$6:$B$505,"&lt;="&amp;B172)-SUMIFS($F$6:$F$505,$B$6:$B$505,"&gt;="&amp;CONFIG!$B$5,$B$6:$B$505,"&lt;="&amp;B172))</f>
        <v/>
      </c>
      <c r="N172" s="5" t="str">
        <f t="shared" si="7"/>
        <v/>
      </c>
      <c r="O172" s="5" t="str">
        <f t="shared" ca="1" si="8"/>
        <v/>
      </c>
    </row>
    <row r="173" spans="1:15">
      <c r="A173" s="2"/>
      <c r="B173" s="3"/>
      <c r="C173" s="16"/>
      <c r="D173" s="2"/>
      <c r="E173" s="7"/>
      <c r="F173" s="7"/>
      <c r="G173" s="2"/>
      <c r="H173" s="2"/>
      <c r="I173" s="2"/>
      <c r="J173" s="16"/>
      <c r="K173" s="6" t="str">
        <f t="shared" si="6"/>
        <v/>
      </c>
      <c r="L173" s="15" t="str">
        <f>IF(B173="","",CONFIG!$B$7+SUMIFS($E$6:$E$505,$B$6:$B$505,"&gt;="&amp;CONFIG!$B$5,$B$6:$B$505,"&lt;="&amp;B173,$G$6:$G$505,"Realizado")-SUMIFS($F$6:$F$505,$B$6:$B$505,"&gt;="&amp;CONFIG!$B$5,$B$6:$B$505,"&lt;="&amp;B173,$G$6:$G$505,"Realizado"))</f>
        <v/>
      </c>
      <c r="M173" s="15" t="str">
        <f>IF(B173="","",CONFIG!$B$7+SUMIFS($E$6:$E$505,$B$6:$B$505,"&gt;="&amp;CONFIG!$B$5,$B$6:$B$505,"&lt;="&amp;B173)-SUMIFS($F$6:$F$505,$B$6:$B$505,"&gt;="&amp;CONFIG!$B$5,$B$6:$B$505,"&lt;="&amp;B173))</f>
        <v/>
      </c>
      <c r="N173" s="5" t="str">
        <f t="shared" si="7"/>
        <v/>
      </c>
      <c r="O173" s="5" t="str">
        <f t="shared" ca="1" si="8"/>
        <v/>
      </c>
    </row>
    <row r="174" spans="1:15">
      <c r="A174" s="2"/>
      <c r="B174" s="3"/>
      <c r="C174" s="16"/>
      <c r="D174" s="2"/>
      <c r="E174" s="7"/>
      <c r="F174" s="7"/>
      <c r="G174" s="2"/>
      <c r="H174" s="2"/>
      <c r="I174" s="2"/>
      <c r="J174" s="16"/>
      <c r="K174" s="6" t="str">
        <f t="shared" si="6"/>
        <v/>
      </c>
      <c r="L174" s="15" t="str">
        <f>IF(B174="","",CONFIG!$B$7+SUMIFS($E$6:$E$505,$B$6:$B$505,"&gt;="&amp;CONFIG!$B$5,$B$6:$B$505,"&lt;="&amp;B174,$G$6:$G$505,"Realizado")-SUMIFS($F$6:$F$505,$B$6:$B$505,"&gt;="&amp;CONFIG!$B$5,$B$6:$B$505,"&lt;="&amp;B174,$G$6:$G$505,"Realizado"))</f>
        <v/>
      </c>
      <c r="M174" s="15" t="str">
        <f>IF(B174="","",CONFIG!$B$7+SUMIFS($E$6:$E$505,$B$6:$B$505,"&gt;="&amp;CONFIG!$B$5,$B$6:$B$505,"&lt;="&amp;B174)-SUMIFS($F$6:$F$505,$B$6:$B$505,"&gt;="&amp;CONFIG!$B$5,$B$6:$B$505,"&lt;="&amp;B174))</f>
        <v/>
      </c>
      <c r="N174" s="5" t="str">
        <f t="shared" si="7"/>
        <v/>
      </c>
      <c r="O174" s="5" t="str">
        <f t="shared" ca="1" si="8"/>
        <v/>
      </c>
    </row>
    <row r="175" spans="1:15">
      <c r="A175" s="2"/>
      <c r="B175" s="3"/>
      <c r="C175" s="16"/>
      <c r="D175" s="2"/>
      <c r="E175" s="7"/>
      <c r="F175" s="7"/>
      <c r="G175" s="2"/>
      <c r="H175" s="2"/>
      <c r="I175" s="2"/>
      <c r="J175" s="16"/>
      <c r="K175" s="6" t="str">
        <f t="shared" si="6"/>
        <v/>
      </c>
      <c r="L175" s="15" t="str">
        <f>IF(B175="","",CONFIG!$B$7+SUMIFS($E$6:$E$505,$B$6:$B$505,"&gt;="&amp;CONFIG!$B$5,$B$6:$B$505,"&lt;="&amp;B175,$G$6:$G$505,"Realizado")-SUMIFS($F$6:$F$505,$B$6:$B$505,"&gt;="&amp;CONFIG!$B$5,$B$6:$B$505,"&lt;="&amp;B175,$G$6:$G$505,"Realizado"))</f>
        <v/>
      </c>
      <c r="M175" s="15" t="str">
        <f>IF(B175="","",CONFIG!$B$7+SUMIFS($E$6:$E$505,$B$6:$B$505,"&gt;="&amp;CONFIG!$B$5,$B$6:$B$505,"&lt;="&amp;B175)-SUMIFS($F$6:$F$505,$B$6:$B$505,"&gt;="&amp;CONFIG!$B$5,$B$6:$B$505,"&lt;="&amp;B175))</f>
        <v/>
      </c>
      <c r="N175" s="5" t="str">
        <f t="shared" si="7"/>
        <v/>
      </c>
      <c r="O175" s="5" t="str">
        <f t="shared" ca="1" si="8"/>
        <v/>
      </c>
    </row>
    <row r="176" spans="1:15">
      <c r="A176" s="2"/>
      <c r="B176" s="3"/>
      <c r="C176" s="16"/>
      <c r="D176" s="2"/>
      <c r="E176" s="7"/>
      <c r="F176" s="7"/>
      <c r="G176" s="2"/>
      <c r="H176" s="2"/>
      <c r="I176" s="2"/>
      <c r="J176" s="16"/>
      <c r="K176" s="6" t="str">
        <f t="shared" si="6"/>
        <v/>
      </c>
      <c r="L176" s="15" t="str">
        <f>IF(B176="","",CONFIG!$B$7+SUMIFS($E$6:$E$505,$B$6:$B$505,"&gt;="&amp;CONFIG!$B$5,$B$6:$B$505,"&lt;="&amp;B176,$G$6:$G$505,"Realizado")-SUMIFS($F$6:$F$505,$B$6:$B$505,"&gt;="&amp;CONFIG!$B$5,$B$6:$B$505,"&lt;="&amp;B176,$G$6:$G$505,"Realizado"))</f>
        <v/>
      </c>
      <c r="M176" s="15" t="str">
        <f>IF(B176="","",CONFIG!$B$7+SUMIFS($E$6:$E$505,$B$6:$B$505,"&gt;="&amp;CONFIG!$B$5,$B$6:$B$505,"&lt;="&amp;B176)-SUMIFS($F$6:$F$505,$B$6:$B$505,"&gt;="&amp;CONFIG!$B$5,$B$6:$B$505,"&lt;="&amp;B176))</f>
        <v/>
      </c>
      <c r="N176" s="5" t="str">
        <f t="shared" si="7"/>
        <v/>
      </c>
      <c r="O176" s="5" t="str">
        <f t="shared" ca="1" si="8"/>
        <v/>
      </c>
    </row>
    <row r="177" spans="1:15">
      <c r="A177" s="2"/>
      <c r="B177" s="3"/>
      <c r="C177" s="16"/>
      <c r="D177" s="2"/>
      <c r="E177" s="7"/>
      <c r="F177" s="7"/>
      <c r="G177" s="2"/>
      <c r="H177" s="2"/>
      <c r="I177" s="2"/>
      <c r="J177" s="16"/>
      <c r="K177" s="6" t="str">
        <f t="shared" si="6"/>
        <v/>
      </c>
      <c r="L177" s="15" t="str">
        <f>IF(B177="","",CONFIG!$B$7+SUMIFS($E$6:$E$505,$B$6:$B$505,"&gt;="&amp;CONFIG!$B$5,$B$6:$B$505,"&lt;="&amp;B177,$G$6:$G$505,"Realizado")-SUMIFS($F$6:$F$505,$B$6:$B$505,"&gt;="&amp;CONFIG!$B$5,$B$6:$B$505,"&lt;="&amp;B177,$G$6:$G$505,"Realizado"))</f>
        <v/>
      </c>
      <c r="M177" s="15" t="str">
        <f>IF(B177="","",CONFIG!$B$7+SUMIFS($E$6:$E$505,$B$6:$B$505,"&gt;="&amp;CONFIG!$B$5,$B$6:$B$505,"&lt;="&amp;B177)-SUMIFS($F$6:$F$505,$B$6:$B$505,"&gt;="&amp;CONFIG!$B$5,$B$6:$B$505,"&lt;="&amp;B177))</f>
        <v/>
      </c>
      <c r="N177" s="5" t="str">
        <f t="shared" si="7"/>
        <v/>
      </c>
      <c r="O177" s="5" t="str">
        <f t="shared" ca="1" si="8"/>
        <v/>
      </c>
    </row>
    <row r="178" spans="1:15">
      <c r="A178" s="2"/>
      <c r="B178" s="3"/>
      <c r="C178" s="16"/>
      <c r="D178" s="2"/>
      <c r="E178" s="7"/>
      <c r="F178" s="7"/>
      <c r="G178" s="2"/>
      <c r="H178" s="2"/>
      <c r="I178" s="2"/>
      <c r="J178" s="16"/>
      <c r="K178" s="6" t="str">
        <f t="shared" si="6"/>
        <v/>
      </c>
      <c r="L178" s="15" t="str">
        <f>IF(B178="","",CONFIG!$B$7+SUMIFS($E$6:$E$505,$B$6:$B$505,"&gt;="&amp;CONFIG!$B$5,$B$6:$B$505,"&lt;="&amp;B178,$G$6:$G$505,"Realizado")-SUMIFS($F$6:$F$505,$B$6:$B$505,"&gt;="&amp;CONFIG!$B$5,$B$6:$B$505,"&lt;="&amp;B178,$G$6:$G$505,"Realizado"))</f>
        <v/>
      </c>
      <c r="M178" s="15" t="str">
        <f>IF(B178="","",CONFIG!$B$7+SUMIFS($E$6:$E$505,$B$6:$B$505,"&gt;="&amp;CONFIG!$B$5,$B$6:$B$505,"&lt;="&amp;B178)-SUMIFS($F$6:$F$505,$B$6:$B$505,"&gt;="&amp;CONFIG!$B$5,$B$6:$B$505,"&lt;="&amp;B178))</f>
        <v/>
      </c>
      <c r="N178" s="5" t="str">
        <f t="shared" si="7"/>
        <v/>
      </c>
      <c r="O178" s="5" t="str">
        <f t="shared" ca="1" si="8"/>
        <v/>
      </c>
    </row>
    <row r="179" spans="1:15">
      <c r="A179" s="2"/>
      <c r="B179" s="3"/>
      <c r="C179" s="16"/>
      <c r="D179" s="2"/>
      <c r="E179" s="7"/>
      <c r="F179" s="7"/>
      <c r="G179" s="2"/>
      <c r="H179" s="2"/>
      <c r="I179" s="2"/>
      <c r="J179" s="16"/>
      <c r="K179" s="6" t="str">
        <f t="shared" si="6"/>
        <v/>
      </c>
      <c r="L179" s="15" t="str">
        <f>IF(B179="","",CONFIG!$B$7+SUMIFS($E$6:$E$505,$B$6:$B$505,"&gt;="&amp;CONFIG!$B$5,$B$6:$B$505,"&lt;="&amp;B179,$G$6:$G$505,"Realizado")-SUMIFS($F$6:$F$505,$B$6:$B$505,"&gt;="&amp;CONFIG!$B$5,$B$6:$B$505,"&lt;="&amp;B179,$G$6:$G$505,"Realizado"))</f>
        <v/>
      </c>
      <c r="M179" s="15" t="str">
        <f>IF(B179="","",CONFIG!$B$7+SUMIFS($E$6:$E$505,$B$6:$B$505,"&gt;="&amp;CONFIG!$B$5,$B$6:$B$505,"&lt;="&amp;B179)-SUMIFS($F$6:$F$505,$B$6:$B$505,"&gt;="&amp;CONFIG!$B$5,$B$6:$B$505,"&lt;="&amp;B179))</f>
        <v/>
      </c>
      <c r="N179" s="5" t="str">
        <f t="shared" si="7"/>
        <v/>
      </c>
      <c r="O179" s="5" t="str">
        <f t="shared" ca="1" si="8"/>
        <v/>
      </c>
    </row>
    <row r="180" spans="1:15">
      <c r="A180" s="2"/>
      <c r="B180" s="3"/>
      <c r="C180" s="16"/>
      <c r="D180" s="2"/>
      <c r="E180" s="7"/>
      <c r="F180" s="7"/>
      <c r="G180" s="2"/>
      <c r="H180" s="2"/>
      <c r="I180" s="2"/>
      <c r="J180" s="16"/>
      <c r="K180" s="6" t="str">
        <f t="shared" si="6"/>
        <v/>
      </c>
      <c r="L180" s="15" t="str">
        <f>IF(B180="","",CONFIG!$B$7+SUMIFS($E$6:$E$505,$B$6:$B$505,"&gt;="&amp;CONFIG!$B$5,$B$6:$B$505,"&lt;="&amp;B180,$G$6:$G$505,"Realizado")-SUMIFS($F$6:$F$505,$B$6:$B$505,"&gt;="&amp;CONFIG!$B$5,$B$6:$B$505,"&lt;="&amp;B180,$G$6:$G$505,"Realizado"))</f>
        <v/>
      </c>
      <c r="M180" s="15" t="str">
        <f>IF(B180="","",CONFIG!$B$7+SUMIFS($E$6:$E$505,$B$6:$B$505,"&gt;="&amp;CONFIG!$B$5,$B$6:$B$505,"&lt;="&amp;B180)-SUMIFS($F$6:$F$505,$B$6:$B$505,"&gt;="&amp;CONFIG!$B$5,$B$6:$B$505,"&lt;="&amp;B180))</f>
        <v/>
      </c>
      <c r="N180" s="5" t="str">
        <f t="shared" si="7"/>
        <v/>
      </c>
      <c r="O180" s="5" t="str">
        <f t="shared" ca="1" si="8"/>
        <v/>
      </c>
    </row>
    <row r="181" spans="1:15">
      <c r="A181" s="2"/>
      <c r="B181" s="3"/>
      <c r="C181" s="16"/>
      <c r="D181" s="2"/>
      <c r="E181" s="7"/>
      <c r="F181" s="7"/>
      <c r="G181" s="2"/>
      <c r="H181" s="2"/>
      <c r="I181" s="2"/>
      <c r="J181" s="16"/>
      <c r="K181" s="6" t="str">
        <f t="shared" si="6"/>
        <v/>
      </c>
      <c r="L181" s="15" t="str">
        <f>IF(B181="","",CONFIG!$B$7+SUMIFS($E$6:$E$505,$B$6:$B$505,"&gt;="&amp;CONFIG!$B$5,$B$6:$B$505,"&lt;="&amp;B181,$G$6:$G$505,"Realizado")-SUMIFS($F$6:$F$505,$B$6:$B$505,"&gt;="&amp;CONFIG!$B$5,$B$6:$B$505,"&lt;="&amp;B181,$G$6:$G$505,"Realizado"))</f>
        <v/>
      </c>
      <c r="M181" s="15" t="str">
        <f>IF(B181="","",CONFIG!$B$7+SUMIFS($E$6:$E$505,$B$6:$B$505,"&gt;="&amp;CONFIG!$B$5,$B$6:$B$505,"&lt;="&amp;B181)-SUMIFS($F$6:$F$505,$B$6:$B$505,"&gt;="&amp;CONFIG!$B$5,$B$6:$B$505,"&lt;="&amp;B181))</f>
        <v/>
      </c>
      <c r="N181" s="5" t="str">
        <f t="shared" si="7"/>
        <v/>
      </c>
      <c r="O181" s="5" t="str">
        <f t="shared" ca="1" si="8"/>
        <v/>
      </c>
    </row>
    <row r="182" spans="1:15">
      <c r="A182" s="2"/>
      <c r="B182" s="3"/>
      <c r="C182" s="16"/>
      <c r="D182" s="2"/>
      <c r="E182" s="7"/>
      <c r="F182" s="7"/>
      <c r="G182" s="2"/>
      <c r="H182" s="2"/>
      <c r="I182" s="2"/>
      <c r="J182" s="16"/>
      <c r="K182" s="6" t="str">
        <f t="shared" si="6"/>
        <v/>
      </c>
      <c r="L182" s="15" t="str">
        <f>IF(B182="","",CONFIG!$B$7+SUMIFS($E$6:$E$505,$B$6:$B$505,"&gt;="&amp;CONFIG!$B$5,$B$6:$B$505,"&lt;="&amp;B182,$G$6:$G$505,"Realizado")-SUMIFS($F$6:$F$505,$B$6:$B$505,"&gt;="&amp;CONFIG!$B$5,$B$6:$B$505,"&lt;="&amp;B182,$G$6:$G$505,"Realizado"))</f>
        <v/>
      </c>
      <c r="M182" s="15" t="str">
        <f>IF(B182="","",CONFIG!$B$7+SUMIFS($E$6:$E$505,$B$6:$B$505,"&gt;="&amp;CONFIG!$B$5,$B$6:$B$505,"&lt;="&amp;B182)-SUMIFS($F$6:$F$505,$B$6:$B$505,"&gt;="&amp;CONFIG!$B$5,$B$6:$B$505,"&lt;="&amp;B182))</f>
        <v/>
      </c>
      <c r="N182" s="5" t="str">
        <f t="shared" si="7"/>
        <v/>
      </c>
      <c r="O182" s="5" t="str">
        <f t="shared" ca="1" si="8"/>
        <v/>
      </c>
    </row>
    <row r="183" spans="1:15">
      <c r="A183" s="2"/>
      <c r="B183" s="3"/>
      <c r="C183" s="16"/>
      <c r="D183" s="2"/>
      <c r="E183" s="7"/>
      <c r="F183" s="7"/>
      <c r="G183" s="2"/>
      <c r="H183" s="2"/>
      <c r="I183" s="2"/>
      <c r="J183" s="16"/>
      <c r="K183" s="6" t="str">
        <f t="shared" si="6"/>
        <v/>
      </c>
      <c r="L183" s="15" t="str">
        <f>IF(B183="","",CONFIG!$B$7+SUMIFS($E$6:$E$505,$B$6:$B$505,"&gt;="&amp;CONFIG!$B$5,$B$6:$B$505,"&lt;="&amp;B183,$G$6:$G$505,"Realizado")-SUMIFS($F$6:$F$505,$B$6:$B$505,"&gt;="&amp;CONFIG!$B$5,$B$6:$B$505,"&lt;="&amp;B183,$G$6:$G$505,"Realizado"))</f>
        <v/>
      </c>
      <c r="M183" s="15" t="str">
        <f>IF(B183="","",CONFIG!$B$7+SUMIFS($E$6:$E$505,$B$6:$B$505,"&gt;="&amp;CONFIG!$B$5,$B$6:$B$505,"&lt;="&amp;B183)-SUMIFS($F$6:$F$505,$B$6:$B$505,"&gt;="&amp;CONFIG!$B$5,$B$6:$B$505,"&lt;="&amp;B183))</f>
        <v/>
      </c>
      <c r="N183" s="5" t="str">
        <f t="shared" si="7"/>
        <v/>
      </c>
      <c r="O183" s="5" t="str">
        <f t="shared" ca="1" si="8"/>
        <v/>
      </c>
    </row>
    <row r="184" spans="1:15">
      <c r="A184" s="2"/>
      <c r="B184" s="3"/>
      <c r="C184" s="16"/>
      <c r="D184" s="2"/>
      <c r="E184" s="7"/>
      <c r="F184" s="7"/>
      <c r="G184" s="2"/>
      <c r="H184" s="2"/>
      <c r="I184" s="2"/>
      <c r="J184" s="16"/>
      <c r="K184" s="6" t="str">
        <f t="shared" si="6"/>
        <v/>
      </c>
      <c r="L184" s="15" t="str">
        <f>IF(B184="","",CONFIG!$B$7+SUMIFS($E$6:$E$505,$B$6:$B$505,"&gt;="&amp;CONFIG!$B$5,$B$6:$B$505,"&lt;="&amp;B184,$G$6:$G$505,"Realizado")-SUMIFS($F$6:$F$505,$B$6:$B$505,"&gt;="&amp;CONFIG!$B$5,$B$6:$B$505,"&lt;="&amp;B184,$G$6:$G$505,"Realizado"))</f>
        <v/>
      </c>
      <c r="M184" s="15" t="str">
        <f>IF(B184="","",CONFIG!$B$7+SUMIFS($E$6:$E$505,$B$6:$B$505,"&gt;="&amp;CONFIG!$B$5,$B$6:$B$505,"&lt;="&amp;B184)-SUMIFS($F$6:$F$505,$B$6:$B$505,"&gt;="&amp;CONFIG!$B$5,$B$6:$B$505,"&lt;="&amp;B184))</f>
        <v/>
      </c>
      <c r="N184" s="5" t="str">
        <f t="shared" si="7"/>
        <v/>
      </c>
      <c r="O184" s="5" t="str">
        <f t="shared" ca="1" si="8"/>
        <v/>
      </c>
    </row>
    <row r="185" spans="1:15">
      <c r="A185" s="2"/>
      <c r="B185" s="3"/>
      <c r="C185" s="16"/>
      <c r="D185" s="2"/>
      <c r="E185" s="7"/>
      <c r="F185" s="7"/>
      <c r="G185" s="2"/>
      <c r="H185" s="2"/>
      <c r="I185" s="2"/>
      <c r="J185" s="16"/>
      <c r="K185" s="6" t="str">
        <f t="shared" si="6"/>
        <v/>
      </c>
      <c r="L185" s="15" t="str">
        <f>IF(B185="","",CONFIG!$B$7+SUMIFS($E$6:$E$505,$B$6:$B$505,"&gt;="&amp;CONFIG!$B$5,$B$6:$B$505,"&lt;="&amp;B185,$G$6:$G$505,"Realizado")-SUMIFS($F$6:$F$505,$B$6:$B$505,"&gt;="&amp;CONFIG!$B$5,$B$6:$B$505,"&lt;="&amp;B185,$G$6:$G$505,"Realizado"))</f>
        <v/>
      </c>
      <c r="M185" s="15" t="str">
        <f>IF(B185="","",CONFIG!$B$7+SUMIFS($E$6:$E$505,$B$6:$B$505,"&gt;="&amp;CONFIG!$B$5,$B$6:$B$505,"&lt;="&amp;B185)-SUMIFS($F$6:$F$505,$B$6:$B$505,"&gt;="&amp;CONFIG!$B$5,$B$6:$B$505,"&lt;="&amp;B185))</f>
        <v/>
      </c>
      <c r="N185" s="5" t="str">
        <f t="shared" si="7"/>
        <v/>
      </c>
      <c r="O185" s="5" t="str">
        <f t="shared" ca="1" si="8"/>
        <v/>
      </c>
    </row>
    <row r="186" spans="1:15">
      <c r="A186" s="2"/>
      <c r="B186" s="3"/>
      <c r="C186" s="16"/>
      <c r="D186" s="2"/>
      <c r="E186" s="7"/>
      <c r="F186" s="7"/>
      <c r="G186" s="2"/>
      <c r="H186" s="2"/>
      <c r="I186" s="2"/>
      <c r="J186" s="16"/>
      <c r="K186" s="6" t="str">
        <f t="shared" si="6"/>
        <v/>
      </c>
      <c r="L186" s="15" t="str">
        <f>IF(B186="","",CONFIG!$B$7+SUMIFS($E$6:$E$505,$B$6:$B$505,"&gt;="&amp;CONFIG!$B$5,$B$6:$B$505,"&lt;="&amp;B186,$G$6:$G$505,"Realizado")-SUMIFS($F$6:$F$505,$B$6:$B$505,"&gt;="&amp;CONFIG!$B$5,$B$6:$B$505,"&lt;="&amp;B186,$G$6:$G$505,"Realizado"))</f>
        <v/>
      </c>
      <c r="M186" s="15" t="str">
        <f>IF(B186="","",CONFIG!$B$7+SUMIFS($E$6:$E$505,$B$6:$B$505,"&gt;="&amp;CONFIG!$B$5,$B$6:$B$505,"&lt;="&amp;B186)-SUMIFS($F$6:$F$505,$B$6:$B$505,"&gt;="&amp;CONFIG!$B$5,$B$6:$B$505,"&lt;="&amp;B186))</f>
        <v/>
      </c>
      <c r="N186" s="5" t="str">
        <f t="shared" si="7"/>
        <v/>
      </c>
      <c r="O186" s="5" t="str">
        <f t="shared" ca="1" si="8"/>
        <v/>
      </c>
    </row>
    <row r="187" spans="1:15">
      <c r="A187" s="2"/>
      <c r="B187" s="3"/>
      <c r="C187" s="16"/>
      <c r="D187" s="2"/>
      <c r="E187" s="7"/>
      <c r="F187" s="7"/>
      <c r="G187" s="2"/>
      <c r="H187" s="2"/>
      <c r="I187" s="2"/>
      <c r="J187" s="16"/>
      <c r="K187" s="6" t="str">
        <f t="shared" si="6"/>
        <v/>
      </c>
      <c r="L187" s="15" t="str">
        <f>IF(B187="","",CONFIG!$B$7+SUMIFS($E$6:$E$505,$B$6:$B$505,"&gt;="&amp;CONFIG!$B$5,$B$6:$B$505,"&lt;="&amp;B187,$G$6:$G$505,"Realizado")-SUMIFS($F$6:$F$505,$B$6:$B$505,"&gt;="&amp;CONFIG!$B$5,$B$6:$B$505,"&lt;="&amp;B187,$G$6:$G$505,"Realizado"))</f>
        <v/>
      </c>
      <c r="M187" s="15" t="str">
        <f>IF(B187="","",CONFIG!$B$7+SUMIFS($E$6:$E$505,$B$6:$B$505,"&gt;="&amp;CONFIG!$B$5,$B$6:$B$505,"&lt;="&amp;B187)-SUMIFS($F$6:$F$505,$B$6:$B$505,"&gt;="&amp;CONFIG!$B$5,$B$6:$B$505,"&lt;="&amp;B187))</f>
        <v/>
      </c>
      <c r="N187" s="5" t="str">
        <f t="shared" si="7"/>
        <v/>
      </c>
      <c r="O187" s="5" t="str">
        <f t="shared" ca="1" si="8"/>
        <v/>
      </c>
    </row>
    <row r="188" spans="1:15">
      <c r="A188" s="2"/>
      <c r="B188" s="3"/>
      <c r="C188" s="16"/>
      <c r="D188" s="2"/>
      <c r="E188" s="7"/>
      <c r="F188" s="7"/>
      <c r="G188" s="2"/>
      <c r="H188" s="2"/>
      <c r="I188" s="2"/>
      <c r="J188" s="16"/>
      <c r="K188" s="6" t="str">
        <f t="shared" si="6"/>
        <v/>
      </c>
      <c r="L188" s="15" t="str">
        <f>IF(B188="","",CONFIG!$B$7+SUMIFS($E$6:$E$505,$B$6:$B$505,"&gt;="&amp;CONFIG!$B$5,$B$6:$B$505,"&lt;="&amp;B188,$G$6:$G$505,"Realizado")-SUMIFS($F$6:$F$505,$B$6:$B$505,"&gt;="&amp;CONFIG!$B$5,$B$6:$B$505,"&lt;="&amp;B188,$G$6:$G$505,"Realizado"))</f>
        <v/>
      </c>
      <c r="M188" s="15" t="str">
        <f>IF(B188="","",CONFIG!$B$7+SUMIFS($E$6:$E$505,$B$6:$B$505,"&gt;="&amp;CONFIG!$B$5,$B$6:$B$505,"&lt;="&amp;B188)-SUMIFS($F$6:$F$505,$B$6:$B$505,"&gt;="&amp;CONFIG!$B$5,$B$6:$B$505,"&lt;="&amp;B188))</f>
        <v/>
      </c>
      <c r="N188" s="5" t="str">
        <f t="shared" si="7"/>
        <v/>
      </c>
      <c r="O188" s="5" t="str">
        <f t="shared" ca="1" si="8"/>
        <v/>
      </c>
    </row>
    <row r="189" spans="1:15">
      <c r="A189" s="2"/>
      <c r="B189" s="3"/>
      <c r="C189" s="16"/>
      <c r="D189" s="2"/>
      <c r="E189" s="7"/>
      <c r="F189" s="7"/>
      <c r="G189" s="2"/>
      <c r="H189" s="2"/>
      <c r="I189" s="2"/>
      <c r="J189" s="16"/>
      <c r="K189" s="6" t="str">
        <f t="shared" si="6"/>
        <v/>
      </c>
      <c r="L189" s="15" t="str">
        <f>IF(B189="","",CONFIG!$B$7+SUMIFS($E$6:$E$505,$B$6:$B$505,"&gt;="&amp;CONFIG!$B$5,$B$6:$B$505,"&lt;="&amp;B189,$G$6:$G$505,"Realizado")-SUMIFS($F$6:$F$505,$B$6:$B$505,"&gt;="&amp;CONFIG!$B$5,$B$6:$B$505,"&lt;="&amp;B189,$G$6:$G$505,"Realizado"))</f>
        <v/>
      </c>
      <c r="M189" s="15" t="str">
        <f>IF(B189="","",CONFIG!$B$7+SUMIFS($E$6:$E$505,$B$6:$B$505,"&gt;="&amp;CONFIG!$B$5,$B$6:$B$505,"&lt;="&amp;B189)-SUMIFS($F$6:$F$505,$B$6:$B$505,"&gt;="&amp;CONFIG!$B$5,$B$6:$B$505,"&lt;="&amp;B189))</f>
        <v/>
      </c>
      <c r="N189" s="5" t="str">
        <f t="shared" si="7"/>
        <v/>
      </c>
      <c r="O189" s="5" t="str">
        <f t="shared" ca="1" si="8"/>
        <v/>
      </c>
    </row>
    <row r="190" spans="1:15">
      <c r="A190" s="2"/>
      <c r="B190" s="3"/>
      <c r="C190" s="16"/>
      <c r="D190" s="2"/>
      <c r="E190" s="7"/>
      <c r="F190" s="7"/>
      <c r="G190" s="2"/>
      <c r="H190" s="2"/>
      <c r="I190" s="2"/>
      <c r="J190" s="16"/>
      <c r="K190" s="6" t="str">
        <f t="shared" si="6"/>
        <v/>
      </c>
      <c r="L190" s="15" t="str">
        <f>IF(B190="","",CONFIG!$B$7+SUMIFS($E$6:$E$505,$B$6:$B$505,"&gt;="&amp;CONFIG!$B$5,$B$6:$B$505,"&lt;="&amp;B190,$G$6:$G$505,"Realizado")-SUMIFS($F$6:$F$505,$B$6:$B$505,"&gt;="&amp;CONFIG!$B$5,$B$6:$B$505,"&lt;="&amp;B190,$G$6:$G$505,"Realizado"))</f>
        <v/>
      </c>
      <c r="M190" s="15" t="str">
        <f>IF(B190="","",CONFIG!$B$7+SUMIFS($E$6:$E$505,$B$6:$B$505,"&gt;="&amp;CONFIG!$B$5,$B$6:$B$505,"&lt;="&amp;B190)-SUMIFS($F$6:$F$505,$B$6:$B$505,"&gt;="&amp;CONFIG!$B$5,$B$6:$B$505,"&lt;="&amp;B190))</f>
        <v/>
      </c>
      <c r="N190" s="5" t="str">
        <f t="shared" si="7"/>
        <v/>
      </c>
      <c r="O190" s="5" t="str">
        <f t="shared" ca="1" si="8"/>
        <v/>
      </c>
    </row>
    <row r="191" spans="1:15">
      <c r="A191" s="2"/>
      <c r="B191" s="3"/>
      <c r="C191" s="16"/>
      <c r="D191" s="2"/>
      <c r="E191" s="7"/>
      <c r="F191" s="7"/>
      <c r="G191" s="2"/>
      <c r="H191" s="2"/>
      <c r="I191" s="2"/>
      <c r="J191" s="16"/>
      <c r="K191" s="6" t="str">
        <f t="shared" si="6"/>
        <v/>
      </c>
      <c r="L191" s="15" t="str">
        <f>IF(B191="","",CONFIG!$B$7+SUMIFS($E$6:$E$505,$B$6:$B$505,"&gt;="&amp;CONFIG!$B$5,$B$6:$B$505,"&lt;="&amp;B191,$G$6:$G$505,"Realizado")-SUMIFS($F$6:$F$505,$B$6:$B$505,"&gt;="&amp;CONFIG!$B$5,$B$6:$B$505,"&lt;="&amp;B191,$G$6:$G$505,"Realizado"))</f>
        <v/>
      </c>
      <c r="M191" s="15" t="str">
        <f>IF(B191="","",CONFIG!$B$7+SUMIFS($E$6:$E$505,$B$6:$B$505,"&gt;="&amp;CONFIG!$B$5,$B$6:$B$505,"&lt;="&amp;B191)-SUMIFS($F$6:$F$505,$B$6:$B$505,"&gt;="&amp;CONFIG!$B$5,$B$6:$B$505,"&lt;="&amp;B191))</f>
        <v/>
      </c>
      <c r="N191" s="5" t="str">
        <f t="shared" si="7"/>
        <v/>
      </c>
      <c r="O191" s="5" t="str">
        <f t="shared" ca="1" si="8"/>
        <v/>
      </c>
    </row>
    <row r="192" spans="1:15">
      <c r="A192" s="2"/>
      <c r="B192" s="3"/>
      <c r="C192" s="16"/>
      <c r="D192" s="2"/>
      <c r="E192" s="7"/>
      <c r="F192" s="7"/>
      <c r="G192" s="2"/>
      <c r="H192" s="2"/>
      <c r="I192" s="2"/>
      <c r="J192" s="16"/>
      <c r="K192" s="6" t="str">
        <f t="shared" si="6"/>
        <v/>
      </c>
      <c r="L192" s="15" t="str">
        <f>IF(B192="","",CONFIG!$B$7+SUMIFS($E$6:$E$505,$B$6:$B$505,"&gt;="&amp;CONFIG!$B$5,$B$6:$B$505,"&lt;="&amp;B192,$G$6:$G$505,"Realizado")-SUMIFS($F$6:$F$505,$B$6:$B$505,"&gt;="&amp;CONFIG!$B$5,$B$6:$B$505,"&lt;="&amp;B192,$G$6:$G$505,"Realizado"))</f>
        <v/>
      </c>
      <c r="M192" s="15" t="str">
        <f>IF(B192="","",CONFIG!$B$7+SUMIFS($E$6:$E$505,$B$6:$B$505,"&gt;="&amp;CONFIG!$B$5,$B$6:$B$505,"&lt;="&amp;B192)-SUMIFS($F$6:$F$505,$B$6:$B$505,"&gt;="&amp;CONFIG!$B$5,$B$6:$B$505,"&lt;="&amp;B192))</f>
        <v/>
      </c>
      <c r="N192" s="5" t="str">
        <f t="shared" si="7"/>
        <v/>
      </c>
      <c r="O192" s="5" t="str">
        <f t="shared" ca="1" si="8"/>
        <v/>
      </c>
    </row>
    <row r="193" spans="1:15">
      <c r="A193" s="2"/>
      <c r="B193" s="3"/>
      <c r="C193" s="16"/>
      <c r="D193" s="2"/>
      <c r="E193" s="7"/>
      <c r="F193" s="7"/>
      <c r="G193" s="2"/>
      <c r="H193" s="2"/>
      <c r="I193" s="2"/>
      <c r="J193" s="16"/>
      <c r="K193" s="6" t="str">
        <f t="shared" si="6"/>
        <v/>
      </c>
      <c r="L193" s="15" t="str">
        <f>IF(B193="","",CONFIG!$B$7+SUMIFS($E$6:$E$505,$B$6:$B$505,"&gt;="&amp;CONFIG!$B$5,$B$6:$B$505,"&lt;="&amp;B193,$G$6:$G$505,"Realizado")-SUMIFS($F$6:$F$505,$B$6:$B$505,"&gt;="&amp;CONFIG!$B$5,$B$6:$B$505,"&lt;="&amp;B193,$G$6:$G$505,"Realizado"))</f>
        <v/>
      </c>
      <c r="M193" s="15" t="str">
        <f>IF(B193="","",CONFIG!$B$7+SUMIFS($E$6:$E$505,$B$6:$B$505,"&gt;="&amp;CONFIG!$B$5,$B$6:$B$505,"&lt;="&amp;B193)-SUMIFS($F$6:$F$505,$B$6:$B$505,"&gt;="&amp;CONFIG!$B$5,$B$6:$B$505,"&lt;="&amp;B193))</f>
        <v/>
      </c>
      <c r="N193" s="5" t="str">
        <f t="shared" si="7"/>
        <v/>
      </c>
      <c r="O193" s="5" t="str">
        <f t="shared" ca="1" si="8"/>
        <v/>
      </c>
    </row>
    <row r="194" spans="1:15">
      <c r="A194" s="2"/>
      <c r="B194" s="3"/>
      <c r="C194" s="16"/>
      <c r="D194" s="2"/>
      <c r="E194" s="7"/>
      <c r="F194" s="7"/>
      <c r="G194" s="2"/>
      <c r="H194" s="2"/>
      <c r="I194" s="2"/>
      <c r="J194" s="16"/>
      <c r="K194" s="6" t="str">
        <f t="shared" si="6"/>
        <v/>
      </c>
      <c r="L194" s="15" t="str">
        <f>IF(B194="","",CONFIG!$B$7+SUMIFS($E$6:$E$505,$B$6:$B$505,"&gt;="&amp;CONFIG!$B$5,$B$6:$B$505,"&lt;="&amp;B194,$G$6:$G$505,"Realizado")-SUMIFS($F$6:$F$505,$B$6:$B$505,"&gt;="&amp;CONFIG!$B$5,$B$6:$B$505,"&lt;="&amp;B194,$G$6:$G$505,"Realizado"))</f>
        <v/>
      </c>
      <c r="M194" s="15" t="str">
        <f>IF(B194="","",CONFIG!$B$7+SUMIFS($E$6:$E$505,$B$6:$B$505,"&gt;="&amp;CONFIG!$B$5,$B$6:$B$505,"&lt;="&amp;B194)-SUMIFS($F$6:$F$505,$B$6:$B$505,"&gt;="&amp;CONFIG!$B$5,$B$6:$B$505,"&lt;="&amp;B194))</f>
        <v/>
      </c>
      <c r="N194" s="5" t="str">
        <f t="shared" si="7"/>
        <v/>
      </c>
      <c r="O194" s="5" t="str">
        <f t="shared" ca="1" si="8"/>
        <v/>
      </c>
    </row>
    <row r="195" spans="1:15">
      <c r="A195" s="2"/>
      <c r="B195" s="3"/>
      <c r="C195" s="16"/>
      <c r="D195" s="2"/>
      <c r="E195" s="7"/>
      <c r="F195" s="7"/>
      <c r="G195" s="2"/>
      <c r="H195" s="2"/>
      <c r="I195" s="2"/>
      <c r="J195" s="16"/>
      <c r="K195" s="6" t="str">
        <f t="shared" si="6"/>
        <v/>
      </c>
      <c r="L195" s="15" t="str">
        <f>IF(B195="","",CONFIG!$B$7+SUMIFS($E$6:$E$505,$B$6:$B$505,"&gt;="&amp;CONFIG!$B$5,$B$6:$B$505,"&lt;="&amp;B195,$G$6:$G$505,"Realizado")-SUMIFS($F$6:$F$505,$B$6:$B$505,"&gt;="&amp;CONFIG!$B$5,$B$6:$B$505,"&lt;="&amp;B195,$G$6:$G$505,"Realizado"))</f>
        <v/>
      </c>
      <c r="M195" s="15" t="str">
        <f>IF(B195="","",CONFIG!$B$7+SUMIFS($E$6:$E$505,$B$6:$B$505,"&gt;="&amp;CONFIG!$B$5,$B$6:$B$505,"&lt;="&amp;B195)-SUMIFS($F$6:$F$505,$B$6:$B$505,"&gt;="&amp;CONFIG!$B$5,$B$6:$B$505,"&lt;="&amp;B195))</f>
        <v/>
      </c>
      <c r="N195" s="5" t="str">
        <f t="shared" si="7"/>
        <v/>
      </c>
      <c r="O195" s="5" t="str">
        <f t="shared" ca="1" si="8"/>
        <v/>
      </c>
    </row>
    <row r="196" spans="1:15">
      <c r="A196" s="2"/>
      <c r="B196" s="3"/>
      <c r="C196" s="16"/>
      <c r="D196" s="2"/>
      <c r="E196" s="7"/>
      <c r="F196" s="7"/>
      <c r="G196" s="2"/>
      <c r="H196" s="2"/>
      <c r="I196" s="2"/>
      <c r="J196" s="16"/>
      <c r="K196" s="6" t="str">
        <f t="shared" si="6"/>
        <v/>
      </c>
      <c r="L196" s="15" t="str">
        <f>IF(B196="","",CONFIG!$B$7+SUMIFS($E$6:$E$505,$B$6:$B$505,"&gt;="&amp;CONFIG!$B$5,$B$6:$B$505,"&lt;="&amp;B196,$G$6:$G$505,"Realizado")-SUMIFS($F$6:$F$505,$B$6:$B$505,"&gt;="&amp;CONFIG!$B$5,$B$6:$B$505,"&lt;="&amp;B196,$G$6:$G$505,"Realizado"))</f>
        <v/>
      </c>
      <c r="M196" s="15" t="str">
        <f>IF(B196="","",CONFIG!$B$7+SUMIFS($E$6:$E$505,$B$6:$B$505,"&gt;="&amp;CONFIG!$B$5,$B$6:$B$505,"&lt;="&amp;B196)-SUMIFS($F$6:$F$505,$B$6:$B$505,"&gt;="&amp;CONFIG!$B$5,$B$6:$B$505,"&lt;="&amp;B196))</f>
        <v/>
      </c>
      <c r="N196" s="5" t="str">
        <f t="shared" si="7"/>
        <v/>
      </c>
      <c r="O196" s="5" t="str">
        <f t="shared" ca="1" si="8"/>
        <v/>
      </c>
    </row>
    <row r="197" spans="1:15">
      <c r="A197" s="2"/>
      <c r="B197" s="3"/>
      <c r="C197" s="16"/>
      <c r="D197" s="2"/>
      <c r="E197" s="7"/>
      <c r="F197" s="7"/>
      <c r="G197" s="2"/>
      <c r="H197" s="2"/>
      <c r="I197" s="2"/>
      <c r="J197" s="16"/>
      <c r="K197" s="6" t="str">
        <f t="shared" si="6"/>
        <v/>
      </c>
      <c r="L197" s="15" t="str">
        <f>IF(B197="","",CONFIG!$B$7+SUMIFS($E$6:$E$505,$B$6:$B$505,"&gt;="&amp;CONFIG!$B$5,$B$6:$B$505,"&lt;="&amp;B197,$G$6:$G$505,"Realizado")-SUMIFS($F$6:$F$505,$B$6:$B$505,"&gt;="&amp;CONFIG!$B$5,$B$6:$B$505,"&lt;="&amp;B197,$G$6:$G$505,"Realizado"))</f>
        <v/>
      </c>
      <c r="M197" s="15" t="str">
        <f>IF(B197="","",CONFIG!$B$7+SUMIFS($E$6:$E$505,$B$6:$B$505,"&gt;="&amp;CONFIG!$B$5,$B$6:$B$505,"&lt;="&amp;B197)-SUMIFS($F$6:$F$505,$B$6:$B$505,"&gt;="&amp;CONFIG!$B$5,$B$6:$B$505,"&lt;="&amp;B197))</f>
        <v/>
      </c>
      <c r="N197" s="5" t="str">
        <f t="shared" si="7"/>
        <v/>
      </c>
      <c r="O197" s="5" t="str">
        <f t="shared" ca="1" si="8"/>
        <v/>
      </c>
    </row>
    <row r="198" spans="1:15">
      <c r="A198" s="2"/>
      <c r="B198" s="3"/>
      <c r="C198" s="16"/>
      <c r="D198" s="2"/>
      <c r="E198" s="7"/>
      <c r="F198" s="7"/>
      <c r="G198" s="2"/>
      <c r="H198" s="2"/>
      <c r="I198" s="2"/>
      <c r="J198" s="16"/>
      <c r="K198" s="6" t="str">
        <f t="shared" ref="K198:K261" si="9">IF(B198="","",SUM(E198)-SUM(F198))</f>
        <v/>
      </c>
      <c r="L198" s="15" t="str">
        <f>IF(B198="","",CONFIG!$B$7+SUMIFS($E$6:$E$505,$B$6:$B$505,"&gt;="&amp;CONFIG!$B$5,$B$6:$B$505,"&lt;="&amp;B198,$G$6:$G$505,"Realizado")-SUMIFS($F$6:$F$505,$B$6:$B$505,"&gt;="&amp;CONFIG!$B$5,$B$6:$B$505,"&lt;="&amp;B198,$G$6:$G$505,"Realizado"))</f>
        <v/>
      </c>
      <c r="M198" s="15" t="str">
        <f>IF(B198="","",CONFIG!$B$7+SUMIFS($E$6:$E$505,$B$6:$B$505,"&gt;="&amp;CONFIG!$B$5,$B$6:$B$505,"&lt;="&amp;B198)-SUMIFS($F$6:$F$505,$B$6:$B$505,"&gt;="&amp;CONFIG!$B$5,$B$6:$B$505,"&lt;="&amp;B198))</f>
        <v/>
      </c>
      <c r="N198" s="5" t="str">
        <f t="shared" ref="N198:N261" si="10">IF(B198="","",TEXT(B198,"mmm/yyyy"))</f>
        <v/>
      </c>
      <c r="O198" s="5" t="str">
        <f t="shared" ref="O198:O261" ca="1" si="11">IF(B198="","",IF(OR(SUM(E198)&lt;0,SUM(F198)&lt;0),"ERRO: valor negativo",IF(AND(SUM(E198)&gt;0,SUM(F198)&gt;0),"ERRO: entrada e saída",IF(AND(SUM(E198)=0,SUM(F198)=0),"ERRO: informe valor",IF(C198="","ERRO: descrição",IF(D198="","ERRO: categoria",IF(G198="","ERRO: status",IF(I198="","ERRO: conta",IF(AND(G198="Previsto",B198&lt;TODAY()),"ATENÇÃO: previsão vencida","OK")))))))))</f>
        <v/>
      </c>
    </row>
    <row r="199" spans="1:15">
      <c r="A199" s="2"/>
      <c r="B199" s="3"/>
      <c r="C199" s="16"/>
      <c r="D199" s="2"/>
      <c r="E199" s="7"/>
      <c r="F199" s="7"/>
      <c r="G199" s="2"/>
      <c r="H199" s="2"/>
      <c r="I199" s="2"/>
      <c r="J199" s="16"/>
      <c r="K199" s="6" t="str">
        <f t="shared" si="9"/>
        <v/>
      </c>
      <c r="L199" s="15" t="str">
        <f>IF(B199="","",CONFIG!$B$7+SUMIFS($E$6:$E$505,$B$6:$B$505,"&gt;="&amp;CONFIG!$B$5,$B$6:$B$505,"&lt;="&amp;B199,$G$6:$G$505,"Realizado")-SUMIFS($F$6:$F$505,$B$6:$B$505,"&gt;="&amp;CONFIG!$B$5,$B$6:$B$505,"&lt;="&amp;B199,$G$6:$G$505,"Realizado"))</f>
        <v/>
      </c>
      <c r="M199" s="15" t="str">
        <f>IF(B199="","",CONFIG!$B$7+SUMIFS($E$6:$E$505,$B$6:$B$505,"&gt;="&amp;CONFIG!$B$5,$B$6:$B$505,"&lt;="&amp;B199)-SUMIFS($F$6:$F$505,$B$6:$B$505,"&gt;="&amp;CONFIG!$B$5,$B$6:$B$505,"&lt;="&amp;B199))</f>
        <v/>
      </c>
      <c r="N199" s="5" t="str">
        <f t="shared" si="10"/>
        <v/>
      </c>
      <c r="O199" s="5" t="str">
        <f t="shared" ca="1" si="11"/>
        <v/>
      </c>
    </row>
    <row r="200" spans="1:15">
      <c r="A200" s="2"/>
      <c r="B200" s="3"/>
      <c r="C200" s="16"/>
      <c r="D200" s="2"/>
      <c r="E200" s="7"/>
      <c r="F200" s="7"/>
      <c r="G200" s="2"/>
      <c r="H200" s="2"/>
      <c r="I200" s="2"/>
      <c r="J200" s="16"/>
      <c r="K200" s="6" t="str">
        <f t="shared" si="9"/>
        <v/>
      </c>
      <c r="L200" s="15" t="str">
        <f>IF(B200="","",CONFIG!$B$7+SUMIFS($E$6:$E$505,$B$6:$B$505,"&gt;="&amp;CONFIG!$B$5,$B$6:$B$505,"&lt;="&amp;B200,$G$6:$G$505,"Realizado")-SUMIFS($F$6:$F$505,$B$6:$B$505,"&gt;="&amp;CONFIG!$B$5,$B$6:$B$505,"&lt;="&amp;B200,$G$6:$G$505,"Realizado"))</f>
        <v/>
      </c>
      <c r="M200" s="15" t="str">
        <f>IF(B200="","",CONFIG!$B$7+SUMIFS($E$6:$E$505,$B$6:$B$505,"&gt;="&amp;CONFIG!$B$5,$B$6:$B$505,"&lt;="&amp;B200)-SUMIFS($F$6:$F$505,$B$6:$B$505,"&gt;="&amp;CONFIG!$B$5,$B$6:$B$505,"&lt;="&amp;B200))</f>
        <v/>
      </c>
      <c r="N200" s="5" t="str">
        <f t="shared" si="10"/>
        <v/>
      </c>
      <c r="O200" s="5" t="str">
        <f t="shared" ca="1" si="11"/>
        <v/>
      </c>
    </row>
    <row r="201" spans="1:15">
      <c r="A201" s="2"/>
      <c r="B201" s="3"/>
      <c r="C201" s="16"/>
      <c r="D201" s="2"/>
      <c r="E201" s="7"/>
      <c r="F201" s="7"/>
      <c r="G201" s="2"/>
      <c r="H201" s="2"/>
      <c r="I201" s="2"/>
      <c r="J201" s="16"/>
      <c r="K201" s="6" t="str">
        <f t="shared" si="9"/>
        <v/>
      </c>
      <c r="L201" s="15" t="str">
        <f>IF(B201="","",CONFIG!$B$7+SUMIFS($E$6:$E$505,$B$6:$B$505,"&gt;="&amp;CONFIG!$B$5,$B$6:$B$505,"&lt;="&amp;B201,$G$6:$G$505,"Realizado")-SUMIFS($F$6:$F$505,$B$6:$B$505,"&gt;="&amp;CONFIG!$B$5,$B$6:$B$505,"&lt;="&amp;B201,$G$6:$G$505,"Realizado"))</f>
        <v/>
      </c>
      <c r="M201" s="15" t="str">
        <f>IF(B201="","",CONFIG!$B$7+SUMIFS($E$6:$E$505,$B$6:$B$505,"&gt;="&amp;CONFIG!$B$5,$B$6:$B$505,"&lt;="&amp;B201)-SUMIFS($F$6:$F$505,$B$6:$B$505,"&gt;="&amp;CONFIG!$B$5,$B$6:$B$505,"&lt;="&amp;B201))</f>
        <v/>
      </c>
      <c r="N201" s="5" t="str">
        <f t="shared" si="10"/>
        <v/>
      </c>
      <c r="O201" s="5" t="str">
        <f t="shared" ca="1" si="11"/>
        <v/>
      </c>
    </row>
    <row r="202" spans="1:15">
      <c r="A202" s="2"/>
      <c r="B202" s="3"/>
      <c r="C202" s="16"/>
      <c r="D202" s="2"/>
      <c r="E202" s="7"/>
      <c r="F202" s="7"/>
      <c r="G202" s="2"/>
      <c r="H202" s="2"/>
      <c r="I202" s="2"/>
      <c r="J202" s="16"/>
      <c r="K202" s="6" t="str">
        <f t="shared" si="9"/>
        <v/>
      </c>
      <c r="L202" s="15" t="str">
        <f>IF(B202="","",CONFIG!$B$7+SUMIFS($E$6:$E$505,$B$6:$B$505,"&gt;="&amp;CONFIG!$B$5,$B$6:$B$505,"&lt;="&amp;B202,$G$6:$G$505,"Realizado")-SUMIFS($F$6:$F$505,$B$6:$B$505,"&gt;="&amp;CONFIG!$B$5,$B$6:$B$505,"&lt;="&amp;B202,$G$6:$G$505,"Realizado"))</f>
        <v/>
      </c>
      <c r="M202" s="15" t="str">
        <f>IF(B202="","",CONFIG!$B$7+SUMIFS($E$6:$E$505,$B$6:$B$505,"&gt;="&amp;CONFIG!$B$5,$B$6:$B$505,"&lt;="&amp;B202)-SUMIFS($F$6:$F$505,$B$6:$B$505,"&gt;="&amp;CONFIG!$B$5,$B$6:$B$505,"&lt;="&amp;B202))</f>
        <v/>
      </c>
      <c r="N202" s="5" t="str">
        <f t="shared" si="10"/>
        <v/>
      </c>
      <c r="O202" s="5" t="str">
        <f t="shared" ca="1" si="11"/>
        <v/>
      </c>
    </row>
    <row r="203" spans="1:15">
      <c r="A203" s="2"/>
      <c r="B203" s="3"/>
      <c r="C203" s="16"/>
      <c r="D203" s="2"/>
      <c r="E203" s="7"/>
      <c r="F203" s="7"/>
      <c r="G203" s="2"/>
      <c r="H203" s="2"/>
      <c r="I203" s="2"/>
      <c r="J203" s="16"/>
      <c r="K203" s="6" t="str">
        <f t="shared" si="9"/>
        <v/>
      </c>
      <c r="L203" s="15" t="str">
        <f>IF(B203="","",CONFIG!$B$7+SUMIFS($E$6:$E$505,$B$6:$B$505,"&gt;="&amp;CONFIG!$B$5,$B$6:$B$505,"&lt;="&amp;B203,$G$6:$G$505,"Realizado")-SUMIFS($F$6:$F$505,$B$6:$B$505,"&gt;="&amp;CONFIG!$B$5,$B$6:$B$505,"&lt;="&amp;B203,$G$6:$G$505,"Realizado"))</f>
        <v/>
      </c>
      <c r="M203" s="15" t="str">
        <f>IF(B203="","",CONFIG!$B$7+SUMIFS($E$6:$E$505,$B$6:$B$505,"&gt;="&amp;CONFIG!$B$5,$B$6:$B$505,"&lt;="&amp;B203)-SUMIFS($F$6:$F$505,$B$6:$B$505,"&gt;="&amp;CONFIG!$B$5,$B$6:$B$505,"&lt;="&amp;B203))</f>
        <v/>
      </c>
      <c r="N203" s="5" t="str">
        <f t="shared" si="10"/>
        <v/>
      </c>
      <c r="O203" s="5" t="str">
        <f t="shared" ca="1" si="11"/>
        <v/>
      </c>
    </row>
    <row r="204" spans="1:15">
      <c r="A204" s="2"/>
      <c r="B204" s="3"/>
      <c r="C204" s="16"/>
      <c r="D204" s="2"/>
      <c r="E204" s="7"/>
      <c r="F204" s="7"/>
      <c r="G204" s="2"/>
      <c r="H204" s="2"/>
      <c r="I204" s="2"/>
      <c r="J204" s="16"/>
      <c r="K204" s="6" t="str">
        <f t="shared" si="9"/>
        <v/>
      </c>
      <c r="L204" s="15" t="str">
        <f>IF(B204="","",CONFIG!$B$7+SUMIFS($E$6:$E$505,$B$6:$B$505,"&gt;="&amp;CONFIG!$B$5,$B$6:$B$505,"&lt;="&amp;B204,$G$6:$G$505,"Realizado")-SUMIFS($F$6:$F$505,$B$6:$B$505,"&gt;="&amp;CONFIG!$B$5,$B$6:$B$505,"&lt;="&amp;B204,$G$6:$G$505,"Realizado"))</f>
        <v/>
      </c>
      <c r="M204" s="15" t="str">
        <f>IF(B204="","",CONFIG!$B$7+SUMIFS($E$6:$E$505,$B$6:$B$505,"&gt;="&amp;CONFIG!$B$5,$B$6:$B$505,"&lt;="&amp;B204)-SUMIFS($F$6:$F$505,$B$6:$B$505,"&gt;="&amp;CONFIG!$B$5,$B$6:$B$505,"&lt;="&amp;B204))</f>
        <v/>
      </c>
      <c r="N204" s="5" t="str">
        <f t="shared" si="10"/>
        <v/>
      </c>
      <c r="O204" s="5" t="str">
        <f t="shared" ca="1" si="11"/>
        <v/>
      </c>
    </row>
    <row r="205" spans="1:15">
      <c r="A205" s="2"/>
      <c r="B205" s="3"/>
      <c r="C205" s="16"/>
      <c r="D205" s="2"/>
      <c r="E205" s="7"/>
      <c r="F205" s="7"/>
      <c r="G205" s="2"/>
      <c r="H205" s="2"/>
      <c r="I205" s="2"/>
      <c r="J205" s="16"/>
      <c r="K205" s="6" t="str">
        <f t="shared" si="9"/>
        <v/>
      </c>
      <c r="L205" s="15" t="str">
        <f>IF(B205="","",CONFIG!$B$7+SUMIFS($E$6:$E$505,$B$6:$B$505,"&gt;="&amp;CONFIG!$B$5,$B$6:$B$505,"&lt;="&amp;B205,$G$6:$G$505,"Realizado")-SUMIFS($F$6:$F$505,$B$6:$B$505,"&gt;="&amp;CONFIG!$B$5,$B$6:$B$505,"&lt;="&amp;B205,$G$6:$G$505,"Realizado"))</f>
        <v/>
      </c>
      <c r="M205" s="15" t="str">
        <f>IF(B205="","",CONFIG!$B$7+SUMIFS($E$6:$E$505,$B$6:$B$505,"&gt;="&amp;CONFIG!$B$5,$B$6:$B$505,"&lt;="&amp;B205)-SUMIFS($F$6:$F$505,$B$6:$B$505,"&gt;="&amp;CONFIG!$B$5,$B$6:$B$505,"&lt;="&amp;B205))</f>
        <v/>
      </c>
      <c r="N205" s="5" t="str">
        <f t="shared" si="10"/>
        <v/>
      </c>
      <c r="O205" s="5" t="str">
        <f t="shared" ca="1" si="11"/>
        <v/>
      </c>
    </row>
    <row r="206" spans="1:15">
      <c r="A206" s="2"/>
      <c r="B206" s="3"/>
      <c r="C206" s="16"/>
      <c r="D206" s="2"/>
      <c r="E206" s="7"/>
      <c r="F206" s="7"/>
      <c r="G206" s="2"/>
      <c r="H206" s="2"/>
      <c r="I206" s="2"/>
      <c r="J206" s="16"/>
      <c r="K206" s="6" t="str">
        <f t="shared" si="9"/>
        <v/>
      </c>
      <c r="L206" s="15" t="str">
        <f>IF(B206="","",CONFIG!$B$7+SUMIFS($E$6:$E$505,$B$6:$B$505,"&gt;="&amp;CONFIG!$B$5,$B$6:$B$505,"&lt;="&amp;B206,$G$6:$G$505,"Realizado")-SUMIFS($F$6:$F$505,$B$6:$B$505,"&gt;="&amp;CONFIG!$B$5,$B$6:$B$505,"&lt;="&amp;B206,$G$6:$G$505,"Realizado"))</f>
        <v/>
      </c>
      <c r="M206" s="15" t="str">
        <f>IF(B206="","",CONFIG!$B$7+SUMIFS($E$6:$E$505,$B$6:$B$505,"&gt;="&amp;CONFIG!$B$5,$B$6:$B$505,"&lt;="&amp;B206)-SUMIFS($F$6:$F$505,$B$6:$B$505,"&gt;="&amp;CONFIG!$B$5,$B$6:$B$505,"&lt;="&amp;B206))</f>
        <v/>
      </c>
      <c r="N206" s="5" t="str">
        <f t="shared" si="10"/>
        <v/>
      </c>
      <c r="O206" s="5" t="str">
        <f t="shared" ca="1" si="11"/>
        <v/>
      </c>
    </row>
    <row r="207" spans="1:15">
      <c r="A207" s="2"/>
      <c r="B207" s="3"/>
      <c r="C207" s="16"/>
      <c r="D207" s="2"/>
      <c r="E207" s="7"/>
      <c r="F207" s="7"/>
      <c r="G207" s="2"/>
      <c r="H207" s="2"/>
      <c r="I207" s="2"/>
      <c r="J207" s="16"/>
      <c r="K207" s="6" t="str">
        <f t="shared" si="9"/>
        <v/>
      </c>
      <c r="L207" s="15" t="str">
        <f>IF(B207="","",CONFIG!$B$7+SUMIFS($E$6:$E$505,$B$6:$B$505,"&gt;="&amp;CONFIG!$B$5,$B$6:$B$505,"&lt;="&amp;B207,$G$6:$G$505,"Realizado")-SUMIFS($F$6:$F$505,$B$6:$B$505,"&gt;="&amp;CONFIG!$B$5,$B$6:$B$505,"&lt;="&amp;B207,$G$6:$G$505,"Realizado"))</f>
        <v/>
      </c>
      <c r="M207" s="15" t="str">
        <f>IF(B207="","",CONFIG!$B$7+SUMIFS($E$6:$E$505,$B$6:$B$505,"&gt;="&amp;CONFIG!$B$5,$B$6:$B$505,"&lt;="&amp;B207)-SUMIFS($F$6:$F$505,$B$6:$B$505,"&gt;="&amp;CONFIG!$B$5,$B$6:$B$505,"&lt;="&amp;B207))</f>
        <v/>
      </c>
      <c r="N207" s="5" t="str">
        <f t="shared" si="10"/>
        <v/>
      </c>
      <c r="O207" s="5" t="str">
        <f t="shared" ca="1" si="11"/>
        <v/>
      </c>
    </row>
    <row r="208" spans="1:15">
      <c r="A208" s="2"/>
      <c r="B208" s="3"/>
      <c r="C208" s="16"/>
      <c r="D208" s="2"/>
      <c r="E208" s="7"/>
      <c r="F208" s="7"/>
      <c r="G208" s="2"/>
      <c r="H208" s="2"/>
      <c r="I208" s="2"/>
      <c r="J208" s="16"/>
      <c r="K208" s="6" t="str">
        <f t="shared" si="9"/>
        <v/>
      </c>
      <c r="L208" s="15" t="str">
        <f>IF(B208="","",CONFIG!$B$7+SUMIFS($E$6:$E$505,$B$6:$B$505,"&gt;="&amp;CONFIG!$B$5,$B$6:$B$505,"&lt;="&amp;B208,$G$6:$G$505,"Realizado")-SUMIFS($F$6:$F$505,$B$6:$B$505,"&gt;="&amp;CONFIG!$B$5,$B$6:$B$505,"&lt;="&amp;B208,$G$6:$G$505,"Realizado"))</f>
        <v/>
      </c>
      <c r="M208" s="15" t="str">
        <f>IF(B208="","",CONFIG!$B$7+SUMIFS($E$6:$E$505,$B$6:$B$505,"&gt;="&amp;CONFIG!$B$5,$B$6:$B$505,"&lt;="&amp;B208)-SUMIFS($F$6:$F$505,$B$6:$B$505,"&gt;="&amp;CONFIG!$B$5,$B$6:$B$505,"&lt;="&amp;B208))</f>
        <v/>
      </c>
      <c r="N208" s="5" t="str">
        <f t="shared" si="10"/>
        <v/>
      </c>
      <c r="O208" s="5" t="str">
        <f t="shared" ca="1" si="11"/>
        <v/>
      </c>
    </row>
    <row r="209" spans="1:15">
      <c r="A209" s="2"/>
      <c r="B209" s="3"/>
      <c r="C209" s="16"/>
      <c r="D209" s="2"/>
      <c r="E209" s="7"/>
      <c r="F209" s="7"/>
      <c r="G209" s="2"/>
      <c r="H209" s="2"/>
      <c r="I209" s="2"/>
      <c r="J209" s="16"/>
      <c r="K209" s="6" t="str">
        <f t="shared" si="9"/>
        <v/>
      </c>
      <c r="L209" s="15" t="str">
        <f>IF(B209="","",CONFIG!$B$7+SUMIFS($E$6:$E$505,$B$6:$B$505,"&gt;="&amp;CONFIG!$B$5,$B$6:$B$505,"&lt;="&amp;B209,$G$6:$G$505,"Realizado")-SUMIFS($F$6:$F$505,$B$6:$B$505,"&gt;="&amp;CONFIG!$B$5,$B$6:$B$505,"&lt;="&amp;B209,$G$6:$G$505,"Realizado"))</f>
        <v/>
      </c>
      <c r="M209" s="15" t="str">
        <f>IF(B209="","",CONFIG!$B$7+SUMIFS($E$6:$E$505,$B$6:$B$505,"&gt;="&amp;CONFIG!$B$5,$B$6:$B$505,"&lt;="&amp;B209)-SUMIFS($F$6:$F$505,$B$6:$B$505,"&gt;="&amp;CONFIG!$B$5,$B$6:$B$505,"&lt;="&amp;B209))</f>
        <v/>
      </c>
      <c r="N209" s="5" t="str">
        <f t="shared" si="10"/>
        <v/>
      </c>
      <c r="O209" s="5" t="str">
        <f t="shared" ca="1" si="11"/>
        <v/>
      </c>
    </row>
    <row r="210" spans="1:15">
      <c r="A210" s="2"/>
      <c r="B210" s="3"/>
      <c r="C210" s="16"/>
      <c r="D210" s="2"/>
      <c r="E210" s="7"/>
      <c r="F210" s="7"/>
      <c r="G210" s="2"/>
      <c r="H210" s="2"/>
      <c r="I210" s="2"/>
      <c r="J210" s="16"/>
      <c r="K210" s="6" t="str">
        <f t="shared" si="9"/>
        <v/>
      </c>
      <c r="L210" s="15" t="str">
        <f>IF(B210="","",CONFIG!$B$7+SUMIFS($E$6:$E$505,$B$6:$B$505,"&gt;="&amp;CONFIG!$B$5,$B$6:$B$505,"&lt;="&amp;B210,$G$6:$G$505,"Realizado")-SUMIFS($F$6:$F$505,$B$6:$B$505,"&gt;="&amp;CONFIG!$B$5,$B$6:$B$505,"&lt;="&amp;B210,$G$6:$G$505,"Realizado"))</f>
        <v/>
      </c>
      <c r="M210" s="15" t="str">
        <f>IF(B210="","",CONFIG!$B$7+SUMIFS($E$6:$E$505,$B$6:$B$505,"&gt;="&amp;CONFIG!$B$5,$B$6:$B$505,"&lt;="&amp;B210)-SUMIFS($F$6:$F$505,$B$6:$B$505,"&gt;="&amp;CONFIG!$B$5,$B$6:$B$505,"&lt;="&amp;B210))</f>
        <v/>
      </c>
      <c r="N210" s="5" t="str">
        <f t="shared" si="10"/>
        <v/>
      </c>
      <c r="O210" s="5" t="str">
        <f t="shared" ca="1" si="11"/>
        <v/>
      </c>
    </row>
    <row r="211" spans="1:15">
      <c r="A211" s="2"/>
      <c r="B211" s="3"/>
      <c r="C211" s="16"/>
      <c r="D211" s="2"/>
      <c r="E211" s="7"/>
      <c r="F211" s="7"/>
      <c r="G211" s="2"/>
      <c r="H211" s="2"/>
      <c r="I211" s="2"/>
      <c r="J211" s="16"/>
      <c r="K211" s="6" t="str">
        <f t="shared" si="9"/>
        <v/>
      </c>
      <c r="L211" s="15" t="str">
        <f>IF(B211="","",CONFIG!$B$7+SUMIFS($E$6:$E$505,$B$6:$B$505,"&gt;="&amp;CONFIG!$B$5,$B$6:$B$505,"&lt;="&amp;B211,$G$6:$G$505,"Realizado")-SUMIFS($F$6:$F$505,$B$6:$B$505,"&gt;="&amp;CONFIG!$B$5,$B$6:$B$505,"&lt;="&amp;B211,$G$6:$G$505,"Realizado"))</f>
        <v/>
      </c>
      <c r="M211" s="15" t="str">
        <f>IF(B211="","",CONFIG!$B$7+SUMIFS($E$6:$E$505,$B$6:$B$505,"&gt;="&amp;CONFIG!$B$5,$B$6:$B$505,"&lt;="&amp;B211)-SUMIFS($F$6:$F$505,$B$6:$B$505,"&gt;="&amp;CONFIG!$B$5,$B$6:$B$505,"&lt;="&amp;B211))</f>
        <v/>
      </c>
      <c r="N211" s="5" t="str">
        <f t="shared" si="10"/>
        <v/>
      </c>
      <c r="O211" s="5" t="str">
        <f t="shared" ca="1" si="11"/>
        <v/>
      </c>
    </row>
    <row r="212" spans="1:15">
      <c r="A212" s="2"/>
      <c r="B212" s="3"/>
      <c r="C212" s="16"/>
      <c r="D212" s="2"/>
      <c r="E212" s="7"/>
      <c r="F212" s="7"/>
      <c r="G212" s="2"/>
      <c r="H212" s="2"/>
      <c r="I212" s="2"/>
      <c r="J212" s="16"/>
      <c r="K212" s="6" t="str">
        <f t="shared" si="9"/>
        <v/>
      </c>
      <c r="L212" s="15" t="str">
        <f>IF(B212="","",CONFIG!$B$7+SUMIFS($E$6:$E$505,$B$6:$B$505,"&gt;="&amp;CONFIG!$B$5,$B$6:$B$505,"&lt;="&amp;B212,$G$6:$G$505,"Realizado")-SUMIFS($F$6:$F$505,$B$6:$B$505,"&gt;="&amp;CONFIG!$B$5,$B$6:$B$505,"&lt;="&amp;B212,$G$6:$G$505,"Realizado"))</f>
        <v/>
      </c>
      <c r="M212" s="15" t="str">
        <f>IF(B212="","",CONFIG!$B$7+SUMIFS($E$6:$E$505,$B$6:$B$505,"&gt;="&amp;CONFIG!$B$5,$B$6:$B$505,"&lt;="&amp;B212)-SUMIFS($F$6:$F$505,$B$6:$B$505,"&gt;="&amp;CONFIG!$B$5,$B$6:$B$505,"&lt;="&amp;B212))</f>
        <v/>
      </c>
      <c r="N212" s="5" t="str">
        <f t="shared" si="10"/>
        <v/>
      </c>
      <c r="O212" s="5" t="str">
        <f t="shared" ca="1" si="11"/>
        <v/>
      </c>
    </row>
    <row r="213" spans="1:15">
      <c r="A213" s="2"/>
      <c r="B213" s="3"/>
      <c r="C213" s="16"/>
      <c r="D213" s="2"/>
      <c r="E213" s="7"/>
      <c r="F213" s="7"/>
      <c r="G213" s="2"/>
      <c r="H213" s="2"/>
      <c r="I213" s="2"/>
      <c r="J213" s="16"/>
      <c r="K213" s="6" t="str">
        <f t="shared" si="9"/>
        <v/>
      </c>
      <c r="L213" s="15" t="str">
        <f>IF(B213="","",CONFIG!$B$7+SUMIFS($E$6:$E$505,$B$6:$B$505,"&gt;="&amp;CONFIG!$B$5,$B$6:$B$505,"&lt;="&amp;B213,$G$6:$G$505,"Realizado")-SUMIFS($F$6:$F$505,$B$6:$B$505,"&gt;="&amp;CONFIG!$B$5,$B$6:$B$505,"&lt;="&amp;B213,$G$6:$G$505,"Realizado"))</f>
        <v/>
      </c>
      <c r="M213" s="15" t="str">
        <f>IF(B213="","",CONFIG!$B$7+SUMIFS($E$6:$E$505,$B$6:$B$505,"&gt;="&amp;CONFIG!$B$5,$B$6:$B$505,"&lt;="&amp;B213)-SUMIFS($F$6:$F$505,$B$6:$B$505,"&gt;="&amp;CONFIG!$B$5,$B$6:$B$505,"&lt;="&amp;B213))</f>
        <v/>
      </c>
      <c r="N213" s="5" t="str">
        <f t="shared" si="10"/>
        <v/>
      </c>
      <c r="O213" s="5" t="str">
        <f t="shared" ca="1" si="11"/>
        <v/>
      </c>
    </row>
    <row r="214" spans="1:15">
      <c r="A214" s="2"/>
      <c r="B214" s="3"/>
      <c r="C214" s="16"/>
      <c r="D214" s="2"/>
      <c r="E214" s="7"/>
      <c r="F214" s="7"/>
      <c r="G214" s="2"/>
      <c r="H214" s="2"/>
      <c r="I214" s="2"/>
      <c r="J214" s="16"/>
      <c r="K214" s="6" t="str">
        <f t="shared" si="9"/>
        <v/>
      </c>
      <c r="L214" s="15" t="str">
        <f>IF(B214="","",CONFIG!$B$7+SUMIFS($E$6:$E$505,$B$6:$B$505,"&gt;="&amp;CONFIG!$B$5,$B$6:$B$505,"&lt;="&amp;B214,$G$6:$G$505,"Realizado")-SUMIFS($F$6:$F$505,$B$6:$B$505,"&gt;="&amp;CONFIG!$B$5,$B$6:$B$505,"&lt;="&amp;B214,$G$6:$G$505,"Realizado"))</f>
        <v/>
      </c>
      <c r="M214" s="15" t="str">
        <f>IF(B214="","",CONFIG!$B$7+SUMIFS($E$6:$E$505,$B$6:$B$505,"&gt;="&amp;CONFIG!$B$5,$B$6:$B$505,"&lt;="&amp;B214)-SUMIFS($F$6:$F$505,$B$6:$B$505,"&gt;="&amp;CONFIG!$B$5,$B$6:$B$505,"&lt;="&amp;B214))</f>
        <v/>
      </c>
      <c r="N214" s="5" t="str">
        <f t="shared" si="10"/>
        <v/>
      </c>
      <c r="O214" s="5" t="str">
        <f t="shared" ca="1" si="11"/>
        <v/>
      </c>
    </row>
    <row r="215" spans="1:15">
      <c r="A215" s="2"/>
      <c r="B215" s="3"/>
      <c r="C215" s="16"/>
      <c r="D215" s="2"/>
      <c r="E215" s="7"/>
      <c r="F215" s="7"/>
      <c r="G215" s="2"/>
      <c r="H215" s="2"/>
      <c r="I215" s="2"/>
      <c r="J215" s="16"/>
      <c r="K215" s="6" t="str">
        <f t="shared" si="9"/>
        <v/>
      </c>
      <c r="L215" s="15" t="str">
        <f>IF(B215="","",CONFIG!$B$7+SUMIFS($E$6:$E$505,$B$6:$B$505,"&gt;="&amp;CONFIG!$B$5,$B$6:$B$505,"&lt;="&amp;B215,$G$6:$G$505,"Realizado")-SUMIFS($F$6:$F$505,$B$6:$B$505,"&gt;="&amp;CONFIG!$B$5,$B$6:$B$505,"&lt;="&amp;B215,$G$6:$G$505,"Realizado"))</f>
        <v/>
      </c>
      <c r="M215" s="15" t="str">
        <f>IF(B215="","",CONFIG!$B$7+SUMIFS($E$6:$E$505,$B$6:$B$505,"&gt;="&amp;CONFIG!$B$5,$B$6:$B$505,"&lt;="&amp;B215)-SUMIFS($F$6:$F$505,$B$6:$B$505,"&gt;="&amp;CONFIG!$B$5,$B$6:$B$505,"&lt;="&amp;B215))</f>
        <v/>
      </c>
      <c r="N215" s="5" t="str">
        <f t="shared" si="10"/>
        <v/>
      </c>
      <c r="O215" s="5" t="str">
        <f t="shared" ca="1" si="11"/>
        <v/>
      </c>
    </row>
    <row r="216" spans="1:15">
      <c r="A216" s="2"/>
      <c r="B216" s="3"/>
      <c r="C216" s="16"/>
      <c r="D216" s="2"/>
      <c r="E216" s="7"/>
      <c r="F216" s="7"/>
      <c r="G216" s="2"/>
      <c r="H216" s="2"/>
      <c r="I216" s="2"/>
      <c r="J216" s="16"/>
      <c r="K216" s="6" t="str">
        <f t="shared" si="9"/>
        <v/>
      </c>
      <c r="L216" s="15" t="str">
        <f>IF(B216="","",CONFIG!$B$7+SUMIFS($E$6:$E$505,$B$6:$B$505,"&gt;="&amp;CONFIG!$B$5,$B$6:$B$505,"&lt;="&amp;B216,$G$6:$G$505,"Realizado")-SUMIFS($F$6:$F$505,$B$6:$B$505,"&gt;="&amp;CONFIG!$B$5,$B$6:$B$505,"&lt;="&amp;B216,$G$6:$G$505,"Realizado"))</f>
        <v/>
      </c>
      <c r="M216" s="15" t="str">
        <f>IF(B216="","",CONFIG!$B$7+SUMIFS($E$6:$E$505,$B$6:$B$505,"&gt;="&amp;CONFIG!$B$5,$B$6:$B$505,"&lt;="&amp;B216)-SUMIFS($F$6:$F$505,$B$6:$B$505,"&gt;="&amp;CONFIG!$B$5,$B$6:$B$505,"&lt;="&amp;B216))</f>
        <v/>
      </c>
      <c r="N216" s="5" t="str">
        <f t="shared" si="10"/>
        <v/>
      </c>
      <c r="O216" s="5" t="str">
        <f t="shared" ca="1" si="11"/>
        <v/>
      </c>
    </row>
    <row r="217" spans="1:15">
      <c r="A217" s="2"/>
      <c r="B217" s="3"/>
      <c r="C217" s="16"/>
      <c r="D217" s="2"/>
      <c r="E217" s="7"/>
      <c r="F217" s="7"/>
      <c r="G217" s="2"/>
      <c r="H217" s="2"/>
      <c r="I217" s="2"/>
      <c r="J217" s="16"/>
      <c r="K217" s="6" t="str">
        <f t="shared" si="9"/>
        <v/>
      </c>
      <c r="L217" s="15" t="str">
        <f>IF(B217="","",CONFIG!$B$7+SUMIFS($E$6:$E$505,$B$6:$B$505,"&gt;="&amp;CONFIG!$B$5,$B$6:$B$505,"&lt;="&amp;B217,$G$6:$G$505,"Realizado")-SUMIFS($F$6:$F$505,$B$6:$B$505,"&gt;="&amp;CONFIG!$B$5,$B$6:$B$505,"&lt;="&amp;B217,$G$6:$G$505,"Realizado"))</f>
        <v/>
      </c>
      <c r="M217" s="15" t="str">
        <f>IF(B217="","",CONFIG!$B$7+SUMIFS($E$6:$E$505,$B$6:$B$505,"&gt;="&amp;CONFIG!$B$5,$B$6:$B$505,"&lt;="&amp;B217)-SUMIFS($F$6:$F$505,$B$6:$B$505,"&gt;="&amp;CONFIG!$B$5,$B$6:$B$505,"&lt;="&amp;B217))</f>
        <v/>
      </c>
      <c r="N217" s="5" t="str">
        <f t="shared" si="10"/>
        <v/>
      </c>
      <c r="O217" s="5" t="str">
        <f t="shared" ca="1" si="11"/>
        <v/>
      </c>
    </row>
    <row r="218" spans="1:15">
      <c r="A218" s="2"/>
      <c r="B218" s="3"/>
      <c r="C218" s="16"/>
      <c r="D218" s="2"/>
      <c r="E218" s="7"/>
      <c r="F218" s="7"/>
      <c r="G218" s="2"/>
      <c r="H218" s="2"/>
      <c r="I218" s="2"/>
      <c r="J218" s="16"/>
      <c r="K218" s="6" t="str">
        <f t="shared" si="9"/>
        <v/>
      </c>
      <c r="L218" s="15" t="str">
        <f>IF(B218="","",CONFIG!$B$7+SUMIFS($E$6:$E$505,$B$6:$B$505,"&gt;="&amp;CONFIG!$B$5,$B$6:$B$505,"&lt;="&amp;B218,$G$6:$G$505,"Realizado")-SUMIFS($F$6:$F$505,$B$6:$B$505,"&gt;="&amp;CONFIG!$B$5,$B$6:$B$505,"&lt;="&amp;B218,$G$6:$G$505,"Realizado"))</f>
        <v/>
      </c>
      <c r="M218" s="15" t="str">
        <f>IF(B218="","",CONFIG!$B$7+SUMIFS($E$6:$E$505,$B$6:$B$505,"&gt;="&amp;CONFIG!$B$5,$B$6:$B$505,"&lt;="&amp;B218)-SUMIFS($F$6:$F$505,$B$6:$B$505,"&gt;="&amp;CONFIG!$B$5,$B$6:$B$505,"&lt;="&amp;B218))</f>
        <v/>
      </c>
      <c r="N218" s="5" t="str">
        <f t="shared" si="10"/>
        <v/>
      </c>
      <c r="O218" s="5" t="str">
        <f t="shared" ca="1" si="11"/>
        <v/>
      </c>
    </row>
    <row r="219" spans="1:15">
      <c r="A219" s="2"/>
      <c r="B219" s="3"/>
      <c r="C219" s="16"/>
      <c r="D219" s="2"/>
      <c r="E219" s="7"/>
      <c r="F219" s="7"/>
      <c r="G219" s="2"/>
      <c r="H219" s="2"/>
      <c r="I219" s="2"/>
      <c r="J219" s="16"/>
      <c r="K219" s="6" t="str">
        <f t="shared" si="9"/>
        <v/>
      </c>
      <c r="L219" s="15" t="str">
        <f>IF(B219="","",CONFIG!$B$7+SUMIFS($E$6:$E$505,$B$6:$B$505,"&gt;="&amp;CONFIG!$B$5,$B$6:$B$505,"&lt;="&amp;B219,$G$6:$G$505,"Realizado")-SUMIFS($F$6:$F$505,$B$6:$B$505,"&gt;="&amp;CONFIG!$B$5,$B$6:$B$505,"&lt;="&amp;B219,$G$6:$G$505,"Realizado"))</f>
        <v/>
      </c>
      <c r="M219" s="15" t="str">
        <f>IF(B219="","",CONFIG!$B$7+SUMIFS($E$6:$E$505,$B$6:$B$505,"&gt;="&amp;CONFIG!$B$5,$B$6:$B$505,"&lt;="&amp;B219)-SUMIFS($F$6:$F$505,$B$6:$B$505,"&gt;="&amp;CONFIG!$B$5,$B$6:$B$505,"&lt;="&amp;B219))</f>
        <v/>
      </c>
      <c r="N219" s="5" t="str">
        <f t="shared" si="10"/>
        <v/>
      </c>
      <c r="O219" s="5" t="str">
        <f t="shared" ca="1" si="11"/>
        <v/>
      </c>
    </row>
    <row r="220" spans="1:15">
      <c r="A220" s="2"/>
      <c r="B220" s="3"/>
      <c r="C220" s="16"/>
      <c r="D220" s="2"/>
      <c r="E220" s="7"/>
      <c r="F220" s="7"/>
      <c r="G220" s="2"/>
      <c r="H220" s="2"/>
      <c r="I220" s="2"/>
      <c r="J220" s="16"/>
      <c r="K220" s="6" t="str">
        <f t="shared" si="9"/>
        <v/>
      </c>
      <c r="L220" s="15" t="str">
        <f>IF(B220="","",CONFIG!$B$7+SUMIFS($E$6:$E$505,$B$6:$B$505,"&gt;="&amp;CONFIG!$B$5,$B$6:$B$505,"&lt;="&amp;B220,$G$6:$G$505,"Realizado")-SUMIFS($F$6:$F$505,$B$6:$B$505,"&gt;="&amp;CONFIG!$B$5,$B$6:$B$505,"&lt;="&amp;B220,$G$6:$G$505,"Realizado"))</f>
        <v/>
      </c>
      <c r="M220" s="15" t="str">
        <f>IF(B220="","",CONFIG!$B$7+SUMIFS($E$6:$E$505,$B$6:$B$505,"&gt;="&amp;CONFIG!$B$5,$B$6:$B$505,"&lt;="&amp;B220)-SUMIFS($F$6:$F$505,$B$6:$B$505,"&gt;="&amp;CONFIG!$B$5,$B$6:$B$505,"&lt;="&amp;B220))</f>
        <v/>
      </c>
      <c r="N220" s="5" t="str">
        <f t="shared" si="10"/>
        <v/>
      </c>
      <c r="O220" s="5" t="str">
        <f t="shared" ca="1" si="11"/>
        <v/>
      </c>
    </row>
    <row r="221" spans="1:15">
      <c r="A221" s="2"/>
      <c r="B221" s="3"/>
      <c r="C221" s="16"/>
      <c r="D221" s="2"/>
      <c r="E221" s="7"/>
      <c r="F221" s="7"/>
      <c r="G221" s="2"/>
      <c r="H221" s="2"/>
      <c r="I221" s="2"/>
      <c r="J221" s="16"/>
      <c r="K221" s="6" t="str">
        <f t="shared" si="9"/>
        <v/>
      </c>
      <c r="L221" s="15" t="str">
        <f>IF(B221="","",CONFIG!$B$7+SUMIFS($E$6:$E$505,$B$6:$B$505,"&gt;="&amp;CONFIG!$B$5,$B$6:$B$505,"&lt;="&amp;B221,$G$6:$G$505,"Realizado")-SUMIFS($F$6:$F$505,$B$6:$B$505,"&gt;="&amp;CONFIG!$B$5,$B$6:$B$505,"&lt;="&amp;B221,$G$6:$G$505,"Realizado"))</f>
        <v/>
      </c>
      <c r="M221" s="15" t="str">
        <f>IF(B221="","",CONFIG!$B$7+SUMIFS($E$6:$E$505,$B$6:$B$505,"&gt;="&amp;CONFIG!$B$5,$B$6:$B$505,"&lt;="&amp;B221)-SUMIFS($F$6:$F$505,$B$6:$B$505,"&gt;="&amp;CONFIG!$B$5,$B$6:$B$505,"&lt;="&amp;B221))</f>
        <v/>
      </c>
      <c r="N221" s="5" t="str">
        <f t="shared" si="10"/>
        <v/>
      </c>
      <c r="O221" s="5" t="str">
        <f t="shared" ca="1" si="11"/>
        <v/>
      </c>
    </row>
    <row r="222" spans="1:15">
      <c r="A222" s="2"/>
      <c r="B222" s="3"/>
      <c r="C222" s="16"/>
      <c r="D222" s="2"/>
      <c r="E222" s="7"/>
      <c r="F222" s="7"/>
      <c r="G222" s="2"/>
      <c r="H222" s="2"/>
      <c r="I222" s="2"/>
      <c r="J222" s="16"/>
      <c r="K222" s="6" t="str">
        <f t="shared" si="9"/>
        <v/>
      </c>
      <c r="L222" s="15" t="str">
        <f>IF(B222="","",CONFIG!$B$7+SUMIFS($E$6:$E$505,$B$6:$B$505,"&gt;="&amp;CONFIG!$B$5,$B$6:$B$505,"&lt;="&amp;B222,$G$6:$G$505,"Realizado")-SUMIFS($F$6:$F$505,$B$6:$B$505,"&gt;="&amp;CONFIG!$B$5,$B$6:$B$505,"&lt;="&amp;B222,$G$6:$G$505,"Realizado"))</f>
        <v/>
      </c>
      <c r="M222" s="15" t="str">
        <f>IF(B222="","",CONFIG!$B$7+SUMIFS($E$6:$E$505,$B$6:$B$505,"&gt;="&amp;CONFIG!$B$5,$B$6:$B$505,"&lt;="&amp;B222)-SUMIFS($F$6:$F$505,$B$6:$B$505,"&gt;="&amp;CONFIG!$B$5,$B$6:$B$505,"&lt;="&amp;B222))</f>
        <v/>
      </c>
      <c r="N222" s="5" t="str">
        <f t="shared" si="10"/>
        <v/>
      </c>
      <c r="O222" s="5" t="str">
        <f t="shared" ca="1" si="11"/>
        <v/>
      </c>
    </row>
    <row r="223" spans="1:15">
      <c r="A223" s="2"/>
      <c r="B223" s="3"/>
      <c r="C223" s="16"/>
      <c r="D223" s="2"/>
      <c r="E223" s="7"/>
      <c r="F223" s="7"/>
      <c r="G223" s="2"/>
      <c r="H223" s="2"/>
      <c r="I223" s="2"/>
      <c r="J223" s="16"/>
      <c r="K223" s="6" t="str">
        <f t="shared" si="9"/>
        <v/>
      </c>
      <c r="L223" s="15" t="str">
        <f>IF(B223="","",CONFIG!$B$7+SUMIFS($E$6:$E$505,$B$6:$B$505,"&gt;="&amp;CONFIG!$B$5,$B$6:$B$505,"&lt;="&amp;B223,$G$6:$G$505,"Realizado")-SUMIFS($F$6:$F$505,$B$6:$B$505,"&gt;="&amp;CONFIG!$B$5,$B$6:$B$505,"&lt;="&amp;B223,$G$6:$G$505,"Realizado"))</f>
        <v/>
      </c>
      <c r="M223" s="15" t="str">
        <f>IF(B223="","",CONFIG!$B$7+SUMIFS($E$6:$E$505,$B$6:$B$505,"&gt;="&amp;CONFIG!$B$5,$B$6:$B$505,"&lt;="&amp;B223)-SUMIFS($F$6:$F$505,$B$6:$B$505,"&gt;="&amp;CONFIG!$B$5,$B$6:$B$505,"&lt;="&amp;B223))</f>
        <v/>
      </c>
      <c r="N223" s="5" t="str">
        <f t="shared" si="10"/>
        <v/>
      </c>
      <c r="O223" s="5" t="str">
        <f t="shared" ca="1" si="11"/>
        <v/>
      </c>
    </row>
    <row r="224" spans="1:15">
      <c r="A224" s="2"/>
      <c r="B224" s="3"/>
      <c r="C224" s="16"/>
      <c r="D224" s="2"/>
      <c r="E224" s="7"/>
      <c r="F224" s="7"/>
      <c r="G224" s="2"/>
      <c r="H224" s="2"/>
      <c r="I224" s="2"/>
      <c r="J224" s="16"/>
      <c r="K224" s="6" t="str">
        <f t="shared" si="9"/>
        <v/>
      </c>
      <c r="L224" s="15" t="str">
        <f>IF(B224="","",CONFIG!$B$7+SUMIFS($E$6:$E$505,$B$6:$B$505,"&gt;="&amp;CONFIG!$B$5,$B$6:$B$505,"&lt;="&amp;B224,$G$6:$G$505,"Realizado")-SUMIFS($F$6:$F$505,$B$6:$B$505,"&gt;="&amp;CONFIG!$B$5,$B$6:$B$505,"&lt;="&amp;B224,$G$6:$G$505,"Realizado"))</f>
        <v/>
      </c>
      <c r="M224" s="15" t="str">
        <f>IF(B224="","",CONFIG!$B$7+SUMIFS($E$6:$E$505,$B$6:$B$505,"&gt;="&amp;CONFIG!$B$5,$B$6:$B$505,"&lt;="&amp;B224)-SUMIFS($F$6:$F$505,$B$6:$B$505,"&gt;="&amp;CONFIG!$B$5,$B$6:$B$505,"&lt;="&amp;B224))</f>
        <v/>
      </c>
      <c r="N224" s="5" t="str">
        <f t="shared" si="10"/>
        <v/>
      </c>
      <c r="O224" s="5" t="str">
        <f t="shared" ca="1" si="11"/>
        <v/>
      </c>
    </row>
    <row r="225" spans="1:15">
      <c r="A225" s="2"/>
      <c r="B225" s="3"/>
      <c r="C225" s="16"/>
      <c r="D225" s="2"/>
      <c r="E225" s="7"/>
      <c r="F225" s="7"/>
      <c r="G225" s="2"/>
      <c r="H225" s="2"/>
      <c r="I225" s="2"/>
      <c r="J225" s="16"/>
      <c r="K225" s="6" t="str">
        <f t="shared" si="9"/>
        <v/>
      </c>
      <c r="L225" s="15" t="str">
        <f>IF(B225="","",CONFIG!$B$7+SUMIFS($E$6:$E$505,$B$6:$B$505,"&gt;="&amp;CONFIG!$B$5,$B$6:$B$505,"&lt;="&amp;B225,$G$6:$G$505,"Realizado")-SUMIFS($F$6:$F$505,$B$6:$B$505,"&gt;="&amp;CONFIG!$B$5,$B$6:$B$505,"&lt;="&amp;B225,$G$6:$G$505,"Realizado"))</f>
        <v/>
      </c>
      <c r="M225" s="15" t="str">
        <f>IF(B225="","",CONFIG!$B$7+SUMIFS($E$6:$E$505,$B$6:$B$505,"&gt;="&amp;CONFIG!$B$5,$B$6:$B$505,"&lt;="&amp;B225)-SUMIFS($F$6:$F$505,$B$6:$B$505,"&gt;="&amp;CONFIG!$B$5,$B$6:$B$505,"&lt;="&amp;B225))</f>
        <v/>
      </c>
      <c r="N225" s="5" t="str">
        <f t="shared" si="10"/>
        <v/>
      </c>
      <c r="O225" s="5" t="str">
        <f t="shared" ca="1" si="11"/>
        <v/>
      </c>
    </row>
    <row r="226" spans="1:15">
      <c r="A226" s="2"/>
      <c r="B226" s="3"/>
      <c r="C226" s="16"/>
      <c r="D226" s="2"/>
      <c r="E226" s="7"/>
      <c r="F226" s="7"/>
      <c r="G226" s="2"/>
      <c r="H226" s="2"/>
      <c r="I226" s="2"/>
      <c r="J226" s="16"/>
      <c r="K226" s="6" t="str">
        <f t="shared" si="9"/>
        <v/>
      </c>
      <c r="L226" s="15" t="str">
        <f>IF(B226="","",CONFIG!$B$7+SUMIFS($E$6:$E$505,$B$6:$B$505,"&gt;="&amp;CONFIG!$B$5,$B$6:$B$505,"&lt;="&amp;B226,$G$6:$G$505,"Realizado")-SUMIFS($F$6:$F$505,$B$6:$B$505,"&gt;="&amp;CONFIG!$B$5,$B$6:$B$505,"&lt;="&amp;B226,$G$6:$G$505,"Realizado"))</f>
        <v/>
      </c>
      <c r="M226" s="15" t="str">
        <f>IF(B226="","",CONFIG!$B$7+SUMIFS($E$6:$E$505,$B$6:$B$505,"&gt;="&amp;CONFIG!$B$5,$B$6:$B$505,"&lt;="&amp;B226)-SUMIFS($F$6:$F$505,$B$6:$B$505,"&gt;="&amp;CONFIG!$B$5,$B$6:$B$505,"&lt;="&amp;B226))</f>
        <v/>
      </c>
      <c r="N226" s="5" t="str">
        <f t="shared" si="10"/>
        <v/>
      </c>
      <c r="O226" s="5" t="str">
        <f t="shared" ca="1" si="11"/>
        <v/>
      </c>
    </row>
    <row r="227" spans="1:15">
      <c r="A227" s="2"/>
      <c r="B227" s="3"/>
      <c r="C227" s="16"/>
      <c r="D227" s="2"/>
      <c r="E227" s="7"/>
      <c r="F227" s="7"/>
      <c r="G227" s="2"/>
      <c r="H227" s="2"/>
      <c r="I227" s="2"/>
      <c r="J227" s="16"/>
      <c r="K227" s="6" t="str">
        <f t="shared" si="9"/>
        <v/>
      </c>
      <c r="L227" s="15" t="str">
        <f>IF(B227="","",CONFIG!$B$7+SUMIFS($E$6:$E$505,$B$6:$B$505,"&gt;="&amp;CONFIG!$B$5,$B$6:$B$505,"&lt;="&amp;B227,$G$6:$G$505,"Realizado")-SUMIFS($F$6:$F$505,$B$6:$B$505,"&gt;="&amp;CONFIG!$B$5,$B$6:$B$505,"&lt;="&amp;B227,$G$6:$G$505,"Realizado"))</f>
        <v/>
      </c>
      <c r="M227" s="15" t="str">
        <f>IF(B227="","",CONFIG!$B$7+SUMIFS($E$6:$E$505,$B$6:$B$505,"&gt;="&amp;CONFIG!$B$5,$B$6:$B$505,"&lt;="&amp;B227)-SUMIFS($F$6:$F$505,$B$6:$B$505,"&gt;="&amp;CONFIG!$B$5,$B$6:$B$505,"&lt;="&amp;B227))</f>
        <v/>
      </c>
      <c r="N227" s="5" t="str">
        <f t="shared" si="10"/>
        <v/>
      </c>
      <c r="O227" s="5" t="str">
        <f t="shared" ca="1" si="11"/>
        <v/>
      </c>
    </row>
    <row r="228" spans="1:15">
      <c r="A228" s="2"/>
      <c r="B228" s="3"/>
      <c r="C228" s="16"/>
      <c r="D228" s="2"/>
      <c r="E228" s="7"/>
      <c r="F228" s="7"/>
      <c r="G228" s="2"/>
      <c r="H228" s="2"/>
      <c r="I228" s="2"/>
      <c r="J228" s="16"/>
      <c r="K228" s="6" t="str">
        <f t="shared" si="9"/>
        <v/>
      </c>
      <c r="L228" s="15" t="str">
        <f>IF(B228="","",CONFIG!$B$7+SUMIFS($E$6:$E$505,$B$6:$B$505,"&gt;="&amp;CONFIG!$B$5,$B$6:$B$505,"&lt;="&amp;B228,$G$6:$G$505,"Realizado")-SUMIFS($F$6:$F$505,$B$6:$B$505,"&gt;="&amp;CONFIG!$B$5,$B$6:$B$505,"&lt;="&amp;B228,$G$6:$G$505,"Realizado"))</f>
        <v/>
      </c>
      <c r="M228" s="15" t="str">
        <f>IF(B228="","",CONFIG!$B$7+SUMIFS($E$6:$E$505,$B$6:$B$505,"&gt;="&amp;CONFIG!$B$5,$B$6:$B$505,"&lt;="&amp;B228)-SUMIFS($F$6:$F$505,$B$6:$B$505,"&gt;="&amp;CONFIG!$B$5,$B$6:$B$505,"&lt;="&amp;B228))</f>
        <v/>
      </c>
      <c r="N228" s="5" t="str">
        <f t="shared" si="10"/>
        <v/>
      </c>
      <c r="O228" s="5" t="str">
        <f t="shared" ca="1" si="11"/>
        <v/>
      </c>
    </row>
    <row r="229" spans="1:15">
      <c r="A229" s="2"/>
      <c r="B229" s="3"/>
      <c r="C229" s="16"/>
      <c r="D229" s="2"/>
      <c r="E229" s="7"/>
      <c r="F229" s="7"/>
      <c r="G229" s="2"/>
      <c r="H229" s="2"/>
      <c r="I229" s="2"/>
      <c r="J229" s="16"/>
      <c r="K229" s="6" t="str">
        <f t="shared" si="9"/>
        <v/>
      </c>
      <c r="L229" s="15" t="str">
        <f>IF(B229="","",CONFIG!$B$7+SUMIFS($E$6:$E$505,$B$6:$B$505,"&gt;="&amp;CONFIG!$B$5,$B$6:$B$505,"&lt;="&amp;B229,$G$6:$G$505,"Realizado")-SUMIFS($F$6:$F$505,$B$6:$B$505,"&gt;="&amp;CONFIG!$B$5,$B$6:$B$505,"&lt;="&amp;B229,$G$6:$G$505,"Realizado"))</f>
        <v/>
      </c>
      <c r="M229" s="15" t="str">
        <f>IF(B229="","",CONFIG!$B$7+SUMIFS($E$6:$E$505,$B$6:$B$505,"&gt;="&amp;CONFIG!$B$5,$B$6:$B$505,"&lt;="&amp;B229)-SUMIFS($F$6:$F$505,$B$6:$B$505,"&gt;="&amp;CONFIG!$B$5,$B$6:$B$505,"&lt;="&amp;B229))</f>
        <v/>
      </c>
      <c r="N229" s="5" t="str">
        <f t="shared" si="10"/>
        <v/>
      </c>
      <c r="O229" s="5" t="str">
        <f t="shared" ca="1" si="11"/>
        <v/>
      </c>
    </row>
    <row r="230" spans="1:15">
      <c r="A230" s="2"/>
      <c r="B230" s="3"/>
      <c r="C230" s="16"/>
      <c r="D230" s="2"/>
      <c r="E230" s="7"/>
      <c r="F230" s="7"/>
      <c r="G230" s="2"/>
      <c r="H230" s="2"/>
      <c r="I230" s="2"/>
      <c r="J230" s="16"/>
      <c r="K230" s="6" t="str">
        <f t="shared" si="9"/>
        <v/>
      </c>
      <c r="L230" s="15" t="str">
        <f>IF(B230="","",CONFIG!$B$7+SUMIFS($E$6:$E$505,$B$6:$B$505,"&gt;="&amp;CONFIG!$B$5,$B$6:$B$505,"&lt;="&amp;B230,$G$6:$G$505,"Realizado")-SUMIFS($F$6:$F$505,$B$6:$B$505,"&gt;="&amp;CONFIG!$B$5,$B$6:$B$505,"&lt;="&amp;B230,$G$6:$G$505,"Realizado"))</f>
        <v/>
      </c>
      <c r="M230" s="15" t="str">
        <f>IF(B230="","",CONFIG!$B$7+SUMIFS($E$6:$E$505,$B$6:$B$505,"&gt;="&amp;CONFIG!$B$5,$B$6:$B$505,"&lt;="&amp;B230)-SUMIFS($F$6:$F$505,$B$6:$B$505,"&gt;="&amp;CONFIG!$B$5,$B$6:$B$505,"&lt;="&amp;B230))</f>
        <v/>
      </c>
      <c r="N230" s="5" t="str">
        <f t="shared" si="10"/>
        <v/>
      </c>
      <c r="O230" s="5" t="str">
        <f t="shared" ca="1" si="11"/>
        <v/>
      </c>
    </row>
    <row r="231" spans="1:15">
      <c r="A231" s="2"/>
      <c r="B231" s="3"/>
      <c r="C231" s="16"/>
      <c r="D231" s="2"/>
      <c r="E231" s="7"/>
      <c r="F231" s="7"/>
      <c r="G231" s="2"/>
      <c r="H231" s="2"/>
      <c r="I231" s="2"/>
      <c r="J231" s="16"/>
      <c r="K231" s="6" t="str">
        <f t="shared" si="9"/>
        <v/>
      </c>
      <c r="L231" s="15" t="str">
        <f>IF(B231="","",CONFIG!$B$7+SUMIFS($E$6:$E$505,$B$6:$B$505,"&gt;="&amp;CONFIG!$B$5,$B$6:$B$505,"&lt;="&amp;B231,$G$6:$G$505,"Realizado")-SUMIFS($F$6:$F$505,$B$6:$B$505,"&gt;="&amp;CONFIG!$B$5,$B$6:$B$505,"&lt;="&amp;B231,$G$6:$G$505,"Realizado"))</f>
        <v/>
      </c>
      <c r="M231" s="15" t="str">
        <f>IF(B231="","",CONFIG!$B$7+SUMIFS($E$6:$E$505,$B$6:$B$505,"&gt;="&amp;CONFIG!$B$5,$B$6:$B$505,"&lt;="&amp;B231)-SUMIFS($F$6:$F$505,$B$6:$B$505,"&gt;="&amp;CONFIG!$B$5,$B$6:$B$505,"&lt;="&amp;B231))</f>
        <v/>
      </c>
      <c r="N231" s="5" t="str">
        <f t="shared" si="10"/>
        <v/>
      </c>
      <c r="O231" s="5" t="str">
        <f t="shared" ca="1" si="11"/>
        <v/>
      </c>
    </row>
    <row r="232" spans="1:15">
      <c r="A232" s="2"/>
      <c r="B232" s="3"/>
      <c r="C232" s="16"/>
      <c r="D232" s="2"/>
      <c r="E232" s="7"/>
      <c r="F232" s="7"/>
      <c r="G232" s="2"/>
      <c r="H232" s="2"/>
      <c r="I232" s="2"/>
      <c r="J232" s="16"/>
      <c r="K232" s="6" t="str">
        <f t="shared" si="9"/>
        <v/>
      </c>
      <c r="L232" s="15" t="str">
        <f>IF(B232="","",CONFIG!$B$7+SUMIFS($E$6:$E$505,$B$6:$B$505,"&gt;="&amp;CONFIG!$B$5,$B$6:$B$505,"&lt;="&amp;B232,$G$6:$G$505,"Realizado")-SUMIFS($F$6:$F$505,$B$6:$B$505,"&gt;="&amp;CONFIG!$B$5,$B$6:$B$505,"&lt;="&amp;B232,$G$6:$G$505,"Realizado"))</f>
        <v/>
      </c>
      <c r="M232" s="15" t="str">
        <f>IF(B232="","",CONFIG!$B$7+SUMIFS($E$6:$E$505,$B$6:$B$505,"&gt;="&amp;CONFIG!$B$5,$B$6:$B$505,"&lt;="&amp;B232)-SUMIFS($F$6:$F$505,$B$6:$B$505,"&gt;="&amp;CONFIG!$B$5,$B$6:$B$505,"&lt;="&amp;B232))</f>
        <v/>
      </c>
      <c r="N232" s="5" t="str">
        <f t="shared" si="10"/>
        <v/>
      </c>
      <c r="O232" s="5" t="str">
        <f t="shared" ca="1" si="11"/>
        <v/>
      </c>
    </row>
    <row r="233" spans="1:15">
      <c r="A233" s="2"/>
      <c r="B233" s="3"/>
      <c r="C233" s="16"/>
      <c r="D233" s="2"/>
      <c r="E233" s="7"/>
      <c r="F233" s="7"/>
      <c r="G233" s="2"/>
      <c r="H233" s="2"/>
      <c r="I233" s="2"/>
      <c r="J233" s="16"/>
      <c r="K233" s="6" t="str">
        <f t="shared" si="9"/>
        <v/>
      </c>
      <c r="L233" s="15" t="str">
        <f>IF(B233="","",CONFIG!$B$7+SUMIFS($E$6:$E$505,$B$6:$B$505,"&gt;="&amp;CONFIG!$B$5,$B$6:$B$505,"&lt;="&amp;B233,$G$6:$G$505,"Realizado")-SUMIFS($F$6:$F$505,$B$6:$B$505,"&gt;="&amp;CONFIG!$B$5,$B$6:$B$505,"&lt;="&amp;B233,$G$6:$G$505,"Realizado"))</f>
        <v/>
      </c>
      <c r="M233" s="15" t="str">
        <f>IF(B233="","",CONFIG!$B$7+SUMIFS($E$6:$E$505,$B$6:$B$505,"&gt;="&amp;CONFIG!$B$5,$B$6:$B$505,"&lt;="&amp;B233)-SUMIFS($F$6:$F$505,$B$6:$B$505,"&gt;="&amp;CONFIG!$B$5,$B$6:$B$505,"&lt;="&amp;B233))</f>
        <v/>
      </c>
      <c r="N233" s="5" t="str">
        <f t="shared" si="10"/>
        <v/>
      </c>
      <c r="O233" s="5" t="str">
        <f t="shared" ca="1" si="11"/>
        <v/>
      </c>
    </row>
    <row r="234" spans="1:15">
      <c r="A234" s="2"/>
      <c r="B234" s="3"/>
      <c r="C234" s="16"/>
      <c r="D234" s="2"/>
      <c r="E234" s="7"/>
      <c r="F234" s="7"/>
      <c r="G234" s="2"/>
      <c r="H234" s="2"/>
      <c r="I234" s="2"/>
      <c r="J234" s="16"/>
      <c r="K234" s="6" t="str">
        <f t="shared" si="9"/>
        <v/>
      </c>
      <c r="L234" s="15" t="str">
        <f>IF(B234="","",CONFIG!$B$7+SUMIFS($E$6:$E$505,$B$6:$B$505,"&gt;="&amp;CONFIG!$B$5,$B$6:$B$505,"&lt;="&amp;B234,$G$6:$G$505,"Realizado")-SUMIFS($F$6:$F$505,$B$6:$B$505,"&gt;="&amp;CONFIG!$B$5,$B$6:$B$505,"&lt;="&amp;B234,$G$6:$G$505,"Realizado"))</f>
        <v/>
      </c>
      <c r="M234" s="15" t="str">
        <f>IF(B234="","",CONFIG!$B$7+SUMIFS($E$6:$E$505,$B$6:$B$505,"&gt;="&amp;CONFIG!$B$5,$B$6:$B$505,"&lt;="&amp;B234)-SUMIFS($F$6:$F$505,$B$6:$B$505,"&gt;="&amp;CONFIG!$B$5,$B$6:$B$505,"&lt;="&amp;B234))</f>
        <v/>
      </c>
      <c r="N234" s="5" t="str">
        <f t="shared" si="10"/>
        <v/>
      </c>
      <c r="O234" s="5" t="str">
        <f t="shared" ca="1" si="11"/>
        <v/>
      </c>
    </row>
    <row r="235" spans="1:15">
      <c r="A235" s="2"/>
      <c r="B235" s="3"/>
      <c r="C235" s="16"/>
      <c r="D235" s="2"/>
      <c r="E235" s="7"/>
      <c r="F235" s="7"/>
      <c r="G235" s="2"/>
      <c r="H235" s="2"/>
      <c r="I235" s="2"/>
      <c r="J235" s="16"/>
      <c r="K235" s="6" t="str">
        <f t="shared" si="9"/>
        <v/>
      </c>
      <c r="L235" s="15" t="str">
        <f>IF(B235="","",CONFIG!$B$7+SUMIFS($E$6:$E$505,$B$6:$B$505,"&gt;="&amp;CONFIG!$B$5,$B$6:$B$505,"&lt;="&amp;B235,$G$6:$G$505,"Realizado")-SUMIFS($F$6:$F$505,$B$6:$B$505,"&gt;="&amp;CONFIG!$B$5,$B$6:$B$505,"&lt;="&amp;B235,$G$6:$G$505,"Realizado"))</f>
        <v/>
      </c>
      <c r="M235" s="15" t="str">
        <f>IF(B235="","",CONFIG!$B$7+SUMIFS($E$6:$E$505,$B$6:$B$505,"&gt;="&amp;CONFIG!$B$5,$B$6:$B$505,"&lt;="&amp;B235)-SUMIFS($F$6:$F$505,$B$6:$B$505,"&gt;="&amp;CONFIG!$B$5,$B$6:$B$505,"&lt;="&amp;B235))</f>
        <v/>
      </c>
      <c r="N235" s="5" t="str">
        <f t="shared" si="10"/>
        <v/>
      </c>
      <c r="O235" s="5" t="str">
        <f t="shared" ca="1" si="11"/>
        <v/>
      </c>
    </row>
    <row r="236" spans="1:15">
      <c r="A236" s="2"/>
      <c r="B236" s="3"/>
      <c r="C236" s="16"/>
      <c r="D236" s="2"/>
      <c r="E236" s="7"/>
      <c r="F236" s="7"/>
      <c r="G236" s="2"/>
      <c r="H236" s="2"/>
      <c r="I236" s="2"/>
      <c r="J236" s="16"/>
      <c r="K236" s="6" t="str">
        <f t="shared" si="9"/>
        <v/>
      </c>
      <c r="L236" s="15" t="str">
        <f>IF(B236="","",CONFIG!$B$7+SUMIFS($E$6:$E$505,$B$6:$B$505,"&gt;="&amp;CONFIG!$B$5,$B$6:$B$505,"&lt;="&amp;B236,$G$6:$G$505,"Realizado")-SUMIFS($F$6:$F$505,$B$6:$B$505,"&gt;="&amp;CONFIG!$B$5,$B$6:$B$505,"&lt;="&amp;B236,$G$6:$G$505,"Realizado"))</f>
        <v/>
      </c>
      <c r="M236" s="15" t="str">
        <f>IF(B236="","",CONFIG!$B$7+SUMIFS($E$6:$E$505,$B$6:$B$505,"&gt;="&amp;CONFIG!$B$5,$B$6:$B$505,"&lt;="&amp;B236)-SUMIFS($F$6:$F$505,$B$6:$B$505,"&gt;="&amp;CONFIG!$B$5,$B$6:$B$505,"&lt;="&amp;B236))</f>
        <v/>
      </c>
      <c r="N236" s="5" t="str">
        <f t="shared" si="10"/>
        <v/>
      </c>
      <c r="O236" s="5" t="str">
        <f t="shared" ca="1" si="11"/>
        <v/>
      </c>
    </row>
    <row r="237" spans="1:15">
      <c r="A237" s="2"/>
      <c r="B237" s="3"/>
      <c r="C237" s="16"/>
      <c r="D237" s="2"/>
      <c r="E237" s="7"/>
      <c r="F237" s="7"/>
      <c r="G237" s="2"/>
      <c r="H237" s="2"/>
      <c r="I237" s="2"/>
      <c r="J237" s="16"/>
      <c r="K237" s="6" t="str">
        <f t="shared" si="9"/>
        <v/>
      </c>
      <c r="L237" s="15" t="str">
        <f>IF(B237="","",CONFIG!$B$7+SUMIFS($E$6:$E$505,$B$6:$B$505,"&gt;="&amp;CONFIG!$B$5,$B$6:$B$505,"&lt;="&amp;B237,$G$6:$G$505,"Realizado")-SUMIFS($F$6:$F$505,$B$6:$B$505,"&gt;="&amp;CONFIG!$B$5,$B$6:$B$505,"&lt;="&amp;B237,$G$6:$G$505,"Realizado"))</f>
        <v/>
      </c>
      <c r="M237" s="15" t="str">
        <f>IF(B237="","",CONFIG!$B$7+SUMIFS($E$6:$E$505,$B$6:$B$505,"&gt;="&amp;CONFIG!$B$5,$B$6:$B$505,"&lt;="&amp;B237)-SUMIFS($F$6:$F$505,$B$6:$B$505,"&gt;="&amp;CONFIG!$B$5,$B$6:$B$505,"&lt;="&amp;B237))</f>
        <v/>
      </c>
      <c r="N237" s="5" t="str">
        <f t="shared" si="10"/>
        <v/>
      </c>
      <c r="O237" s="5" t="str">
        <f t="shared" ca="1" si="11"/>
        <v/>
      </c>
    </row>
    <row r="238" spans="1:15">
      <c r="A238" s="2"/>
      <c r="B238" s="3"/>
      <c r="C238" s="16"/>
      <c r="D238" s="2"/>
      <c r="E238" s="7"/>
      <c r="F238" s="7"/>
      <c r="G238" s="2"/>
      <c r="H238" s="2"/>
      <c r="I238" s="2"/>
      <c r="J238" s="16"/>
      <c r="K238" s="6" t="str">
        <f t="shared" si="9"/>
        <v/>
      </c>
      <c r="L238" s="15" t="str">
        <f>IF(B238="","",CONFIG!$B$7+SUMIFS($E$6:$E$505,$B$6:$B$505,"&gt;="&amp;CONFIG!$B$5,$B$6:$B$505,"&lt;="&amp;B238,$G$6:$G$505,"Realizado")-SUMIFS($F$6:$F$505,$B$6:$B$505,"&gt;="&amp;CONFIG!$B$5,$B$6:$B$505,"&lt;="&amp;B238,$G$6:$G$505,"Realizado"))</f>
        <v/>
      </c>
      <c r="M238" s="15" t="str">
        <f>IF(B238="","",CONFIG!$B$7+SUMIFS($E$6:$E$505,$B$6:$B$505,"&gt;="&amp;CONFIG!$B$5,$B$6:$B$505,"&lt;="&amp;B238)-SUMIFS($F$6:$F$505,$B$6:$B$505,"&gt;="&amp;CONFIG!$B$5,$B$6:$B$505,"&lt;="&amp;B238))</f>
        <v/>
      </c>
      <c r="N238" s="5" t="str">
        <f t="shared" si="10"/>
        <v/>
      </c>
      <c r="O238" s="5" t="str">
        <f t="shared" ca="1" si="11"/>
        <v/>
      </c>
    </row>
    <row r="239" spans="1:15">
      <c r="A239" s="2"/>
      <c r="B239" s="3"/>
      <c r="C239" s="16"/>
      <c r="D239" s="2"/>
      <c r="E239" s="7"/>
      <c r="F239" s="7"/>
      <c r="G239" s="2"/>
      <c r="H239" s="2"/>
      <c r="I239" s="2"/>
      <c r="J239" s="16"/>
      <c r="K239" s="6" t="str">
        <f t="shared" si="9"/>
        <v/>
      </c>
      <c r="L239" s="15" t="str">
        <f>IF(B239="","",CONFIG!$B$7+SUMIFS($E$6:$E$505,$B$6:$B$505,"&gt;="&amp;CONFIG!$B$5,$B$6:$B$505,"&lt;="&amp;B239,$G$6:$G$505,"Realizado")-SUMIFS($F$6:$F$505,$B$6:$B$505,"&gt;="&amp;CONFIG!$B$5,$B$6:$B$505,"&lt;="&amp;B239,$G$6:$G$505,"Realizado"))</f>
        <v/>
      </c>
      <c r="M239" s="15" t="str">
        <f>IF(B239="","",CONFIG!$B$7+SUMIFS($E$6:$E$505,$B$6:$B$505,"&gt;="&amp;CONFIG!$B$5,$B$6:$B$505,"&lt;="&amp;B239)-SUMIFS($F$6:$F$505,$B$6:$B$505,"&gt;="&amp;CONFIG!$B$5,$B$6:$B$505,"&lt;="&amp;B239))</f>
        <v/>
      </c>
      <c r="N239" s="5" t="str">
        <f t="shared" si="10"/>
        <v/>
      </c>
      <c r="O239" s="5" t="str">
        <f t="shared" ca="1" si="11"/>
        <v/>
      </c>
    </row>
    <row r="240" spans="1:15">
      <c r="A240" s="2"/>
      <c r="B240" s="3"/>
      <c r="C240" s="16"/>
      <c r="D240" s="2"/>
      <c r="E240" s="7"/>
      <c r="F240" s="7"/>
      <c r="G240" s="2"/>
      <c r="H240" s="2"/>
      <c r="I240" s="2"/>
      <c r="J240" s="16"/>
      <c r="K240" s="6" t="str">
        <f t="shared" si="9"/>
        <v/>
      </c>
      <c r="L240" s="15" t="str">
        <f>IF(B240="","",CONFIG!$B$7+SUMIFS($E$6:$E$505,$B$6:$B$505,"&gt;="&amp;CONFIG!$B$5,$B$6:$B$505,"&lt;="&amp;B240,$G$6:$G$505,"Realizado")-SUMIFS($F$6:$F$505,$B$6:$B$505,"&gt;="&amp;CONFIG!$B$5,$B$6:$B$505,"&lt;="&amp;B240,$G$6:$G$505,"Realizado"))</f>
        <v/>
      </c>
      <c r="M240" s="15" t="str">
        <f>IF(B240="","",CONFIG!$B$7+SUMIFS($E$6:$E$505,$B$6:$B$505,"&gt;="&amp;CONFIG!$B$5,$B$6:$B$505,"&lt;="&amp;B240)-SUMIFS($F$6:$F$505,$B$6:$B$505,"&gt;="&amp;CONFIG!$B$5,$B$6:$B$505,"&lt;="&amp;B240))</f>
        <v/>
      </c>
      <c r="N240" s="5" t="str">
        <f t="shared" si="10"/>
        <v/>
      </c>
      <c r="O240" s="5" t="str">
        <f t="shared" ca="1" si="11"/>
        <v/>
      </c>
    </row>
    <row r="241" spans="1:15">
      <c r="A241" s="2"/>
      <c r="B241" s="3"/>
      <c r="C241" s="16"/>
      <c r="D241" s="2"/>
      <c r="E241" s="7"/>
      <c r="F241" s="7"/>
      <c r="G241" s="2"/>
      <c r="H241" s="2"/>
      <c r="I241" s="2"/>
      <c r="J241" s="16"/>
      <c r="K241" s="6" t="str">
        <f t="shared" si="9"/>
        <v/>
      </c>
      <c r="L241" s="15" t="str">
        <f>IF(B241="","",CONFIG!$B$7+SUMIFS($E$6:$E$505,$B$6:$B$505,"&gt;="&amp;CONFIG!$B$5,$B$6:$B$505,"&lt;="&amp;B241,$G$6:$G$505,"Realizado")-SUMIFS($F$6:$F$505,$B$6:$B$505,"&gt;="&amp;CONFIG!$B$5,$B$6:$B$505,"&lt;="&amp;B241,$G$6:$G$505,"Realizado"))</f>
        <v/>
      </c>
      <c r="M241" s="15" t="str">
        <f>IF(B241="","",CONFIG!$B$7+SUMIFS($E$6:$E$505,$B$6:$B$505,"&gt;="&amp;CONFIG!$B$5,$B$6:$B$505,"&lt;="&amp;B241)-SUMIFS($F$6:$F$505,$B$6:$B$505,"&gt;="&amp;CONFIG!$B$5,$B$6:$B$505,"&lt;="&amp;B241))</f>
        <v/>
      </c>
      <c r="N241" s="5" t="str">
        <f t="shared" si="10"/>
        <v/>
      </c>
      <c r="O241" s="5" t="str">
        <f t="shared" ca="1" si="11"/>
        <v/>
      </c>
    </row>
    <row r="242" spans="1:15">
      <c r="A242" s="2"/>
      <c r="B242" s="3"/>
      <c r="C242" s="16"/>
      <c r="D242" s="2"/>
      <c r="E242" s="7"/>
      <c r="F242" s="7"/>
      <c r="G242" s="2"/>
      <c r="H242" s="2"/>
      <c r="I242" s="2"/>
      <c r="J242" s="16"/>
      <c r="K242" s="6" t="str">
        <f t="shared" si="9"/>
        <v/>
      </c>
      <c r="L242" s="15" t="str">
        <f>IF(B242="","",CONFIG!$B$7+SUMIFS($E$6:$E$505,$B$6:$B$505,"&gt;="&amp;CONFIG!$B$5,$B$6:$B$505,"&lt;="&amp;B242,$G$6:$G$505,"Realizado")-SUMIFS($F$6:$F$505,$B$6:$B$505,"&gt;="&amp;CONFIG!$B$5,$B$6:$B$505,"&lt;="&amp;B242,$G$6:$G$505,"Realizado"))</f>
        <v/>
      </c>
      <c r="M242" s="15" t="str">
        <f>IF(B242="","",CONFIG!$B$7+SUMIFS($E$6:$E$505,$B$6:$B$505,"&gt;="&amp;CONFIG!$B$5,$B$6:$B$505,"&lt;="&amp;B242)-SUMIFS($F$6:$F$505,$B$6:$B$505,"&gt;="&amp;CONFIG!$B$5,$B$6:$B$505,"&lt;="&amp;B242))</f>
        <v/>
      </c>
      <c r="N242" s="5" t="str">
        <f t="shared" si="10"/>
        <v/>
      </c>
      <c r="O242" s="5" t="str">
        <f t="shared" ca="1" si="11"/>
        <v/>
      </c>
    </row>
    <row r="243" spans="1:15">
      <c r="A243" s="2"/>
      <c r="B243" s="3"/>
      <c r="C243" s="16"/>
      <c r="D243" s="2"/>
      <c r="E243" s="7"/>
      <c r="F243" s="7"/>
      <c r="G243" s="2"/>
      <c r="H243" s="2"/>
      <c r="I243" s="2"/>
      <c r="J243" s="16"/>
      <c r="K243" s="6" t="str">
        <f t="shared" si="9"/>
        <v/>
      </c>
      <c r="L243" s="15" t="str">
        <f>IF(B243="","",CONFIG!$B$7+SUMIFS($E$6:$E$505,$B$6:$B$505,"&gt;="&amp;CONFIG!$B$5,$B$6:$B$505,"&lt;="&amp;B243,$G$6:$G$505,"Realizado")-SUMIFS($F$6:$F$505,$B$6:$B$505,"&gt;="&amp;CONFIG!$B$5,$B$6:$B$505,"&lt;="&amp;B243,$G$6:$G$505,"Realizado"))</f>
        <v/>
      </c>
      <c r="M243" s="15" t="str">
        <f>IF(B243="","",CONFIG!$B$7+SUMIFS($E$6:$E$505,$B$6:$B$505,"&gt;="&amp;CONFIG!$B$5,$B$6:$B$505,"&lt;="&amp;B243)-SUMIFS($F$6:$F$505,$B$6:$B$505,"&gt;="&amp;CONFIG!$B$5,$B$6:$B$505,"&lt;="&amp;B243))</f>
        <v/>
      </c>
      <c r="N243" s="5" t="str">
        <f t="shared" si="10"/>
        <v/>
      </c>
      <c r="O243" s="5" t="str">
        <f t="shared" ca="1" si="11"/>
        <v/>
      </c>
    </row>
    <row r="244" spans="1:15">
      <c r="A244" s="2"/>
      <c r="B244" s="3"/>
      <c r="C244" s="16"/>
      <c r="D244" s="2"/>
      <c r="E244" s="7"/>
      <c r="F244" s="7"/>
      <c r="G244" s="2"/>
      <c r="H244" s="2"/>
      <c r="I244" s="2"/>
      <c r="J244" s="16"/>
      <c r="K244" s="6" t="str">
        <f t="shared" si="9"/>
        <v/>
      </c>
      <c r="L244" s="15" t="str">
        <f>IF(B244="","",CONFIG!$B$7+SUMIFS($E$6:$E$505,$B$6:$B$505,"&gt;="&amp;CONFIG!$B$5,$B$6:$B$505,"&lt;="&amp;B244,$G$6:$G$505,"Realizado")-SUMIFS($F$6:$F$505,$B$6:$B$505,"&gt;="&amp;CONFIG!$B$5,$B$6:$B$505,"&lt;="&amp;B244,$G$6:$G$505,"Realizado"))</f>
        <v/>
      </c>
      <c r="M244" s="15" t="str">
        <f>IF(B244="","",CONFIG!$B$7+SUMIFS($E$6:$E$505,$B$6:$B$505,"&gt;="&amp;CONFIG!$B$5,$B$6:$B$505,"&lt;="&amp;B244)-SUMIFS($F$6:$F$505,$B$6:$B$505,"&gt;="&amp;CONFIG!$B$5,$B$6:$B$505,"&lt;="&amp;B244))</f>
        <v/>
      </c>
      <c r="N244" s="5" t="str">
        <f t="shared" si="10"/>
        <v/>
      </c>
      <c r="O244" s="5" t="str">
        <f t="shared" ca="1" si="11"/>
        <v/>
      </c>
    </row>
    <row r="245" spans="1:15">
      <c r="A245" s="2"/>
      <c r="B245" s="3"/>
      <c r="C245" s="16"/>
      <c r="D245" s="2"/>
      <c r="E245" s="7"/>
      <c r="F245" s="7"/>
      <c r="G245" s="2"/>
      <c r="H245" s="2"/>
      <c r="I245" s="2"/>
      <c r="J245" s="16"/>
      <c r="K245" s="6" t="str">
        <f t="shared" si="9"/>
        <v/>
      </c>
      <c r="L245" s="15" t="str">
        <f>IF(B245="","",CONFIG!$B$7+SUMIFS($E$6:$E$505,$B$6:$B$505,"&gt;="&amp;CONFIG!$B$5,$B$6:$B$505,"&lt;="&amp;B245,$G$6:$G$505,"Realizado")-SUMIFS($F$6:$F$505,$B$6:$B$505,"&gt;="&amp;CONFIG!$B$5,$B$6:$B$505,"&lt;="&amp;B245,$G$6:$G$505,"Realizado"))</f>
        <v/>
      </c>
      <c r="M245" s="15" t="str">
        <f>IF(B245="","",CONFIG!$B$7+SUMIFS($E$6:$E$505,$B$6:$B$505,"&gt;="&amp;CONFIG!$B$5,$B$6:$B$505,"&lt;="&amp;B245)-SUMIFS($F$6:$F$505,$B$6:$B$505,"&gt;="&amp;CONFIG!$B$5,$B$6:$B$505,"&lt;="&amp;B245))</f>
        <v/>
      </c>
      <c r="N245" s="5" t="str">
        <f t="shared" si="10"/>
        <v/>
      </c>
      <c r="O245" s="5" t="str">
        <f t="shared" ca="1" si="11"/>
        <v/>
      </c>
    </row>
    <row r="246" spans="1:15">
      <c r="A246" s="2"/>
      <c r="B246" s="3"/>
      <c r="C246" s="16"/>
      <c r="D246" s="2"/>
      <c r="E246" s="7"/>
      <c r="F246" s="7"/>
      <c r="G246" s="2"/>
      <c r="H246" s="2"/>
      <c r="I246" s="2"/>
      <c r="J246" s="16"/>
      <c r="K246" s="6" t="str">
        <f t="shared" si="9"/>
        <v/>
      </c>
      <c r="L246" s="15" t="str">
        <f>IF(B246="","",CONFIG!$B$7+SUMIFS($E$6:$E$505,$B$6:$B$505,"&gt;="&amp;CONFIG!$B$5,$B$6:$B$505,"&lt;="&amp;B246,$G$6:$G$505,"Realizado")-SUMIFS($F$6:$F$505,$B$6:$B$505,"&gt;="&amp;CONFIG!$B$5,$B$6:$B$505,"&lt;="&amp;B246,$G$6:$G$505,"Realizado"))</f>
        <v/>
      </c>
      <c r="M246" s="15" t="str">
        <f>IF(B246="","",CONFIG!$B$7+SUMIFS($E$6:$E$505,$B$6:$B$505,"&gt;="&amp;CONFIG!$B$5,$B$6:$B$505,"&lt;="&amp;B246)-SUMIFS($F$6:$F$505,$B$6:$B$505,"&gt;="&amp;CONFIG!$B$5,$B$6:$B$505,"&lt;="&amp;B246))</f>
        <v/>
      </c>
      <c r="N246" s="5" t="str">
        <f t="shared" si="10"/>
        <v/>
      </c>
      <c r="O246" s="5" t="str">
        <f t="shared" ca="1" si="11"/>
        <v/>
      </c>
    </row>
    <row r="247" spans="1:15">
      <c r="A247" s="2"/>
      <c r="B247" s="3"/>
      <c r="C247" s="16"/>
      <c r="D247" s="2"/>
      <c r="E247" s="7"/>
      <c r="F247" s="7"/>
      <c r="G247" s="2"/>
      <c r="H247" s="2"/>
      <c r="I247" s="2"/>
      <c r="J247" s="16"/>
      <c r="K247" s="6" t="str">
        <f t="shared" si="9"/>
        <v/>
      </c>
      <c r="L247" s="15" t="str">
        <f>IF(B247="","",CONFIG!$B$7+SUMIFS($E$6:$E$505,$B$6:$B$505,"&gt;="&amp;CONFIG!$B$5,$B$6:$B$505,"&lt;="&amp;B247,$G$6:$G$505,"Realizado")-SUMIFS($F$6:$F$505,$B$6:$B$505,"&gt;="&amp;CONFIG!$B$5,$B$6:$B$505,"&lt;="&amp;B247,$G$6:$G$505,"Realizado"))</f>
        <v/>
      </c>
      <c r="M247" s="15" t="str">
        <f>IF(B247="","",CONFIG!$B$7+SUMIFS($E$6:$E$505,$B$6:$B$505,"&gt;="&amp;CONFIG!$B$5,$B$6:$B$505,"&lt;="&amp;B247)-SUMIFS($F$6:$F$505,$B$6:$B$505,"&gt;="&amp;CONFIG!$B$5,$B$6:$B$505,"&lt;="&amp;B247))</f>
        <v/>
      </c>
      <c r="N247" s="5" t="str">
        <f t="shared" si="10"/>
        <v/>
      </c>
      <c r="O247" s="5" t="str">
        <f t="shared" ca="1" si="11"/>
        <v/>
      </c>
    </row>
    <row r="248" spans="1:15">
      <c r="A248" s="2"/>
      <c r="B248" s="3"/>
      <c r="C248" s="16"/>
      <c r="D248" s="2"/>
      <c r="E248" s="7"/>
      <c r="F248" s="7"/>
      <c r="G248" s="2"/>
      <c r="H248" s="2"/>
      <c r="I248" s="2"/>
      <c r="J248" s="16"/>
      <c r="K248" s="6" t="str">
        <f t="shared" si="9"/>
        <v/>
      </c>
      <c r="L248" s="15" t="str">
        <f>IF(B248="","",CONFIG!$B$7+SUMIFS($E$6:$E$505,$B$6:$B$505,"&gt;="&amp;CONFIG!$B$5,$B$6:$B$505,"&lt;="&amp;B248,$G$6:$G$505,"Realizado")-SUMIFS($F$6:$F$505,$B$6:$B$505,"&gt;="&amp;CONFIG!$B$5,$B$6:$B$505,"&lt;="&amp;B248,$G$6:$G$505,"Realizado"))</f>
        <v/>
      </c>
      <c r="M248" s="15" t="str">
        <f>IF(B248="","",CONFIG!$B$7+SUMIFS($E$6:$E$505,$B$6:$B$505,"&gt;="&amp;CONFIG!$B$5,$B$6:$B$505,"&lt;="&amp;B248)-SUMIFS($F$6:$F$505,$B$6:$B$505,"&gt;="&amp;CONFIG!$B$5,$B$6:$B$505,"&lt;="&amp;B248))</f>
        <v/>
      </c>
      <c r="N248" s="5" t="str">
        <f t="shared" si="10"/>
        <v/>
      </c>
      <c r="O248" s="5" t="str">
        <f t="shared" ca="1" si="11"/>
        <v/>
      </c>
    </row>
    <row r="249" spans="1:15">
      <c r="A249" s="2"/>
      <c r="B249" s="3"/>
      <c r="C249" s="16"/>
      <c r="D249" s="2"/>
      <c r="E249" s="7"/>
      <c r="F249" s="7"/>
      <c r="G249" s="2"/>
      <c r="H249" s="2"/>
      <c r="I249" s="2"/>
      <c r="J249" s="16"/>
      <c r="K249" s="6" t="str">
        <f t="shared" si="9"/>
        <v/>
      </c>
      <c r="L249" s="15" t="str">
        <f>IF(B249="","",CONFIG!$B$7+SUMIFS($E$6:$E$505,$B$6:$B$505,"&gt;="&amp;CONFIG!$B$5,$B$6:$B$505,"&lt;="&amp;B249,$G$6:$G$505,"Realizado")-SUMIFS($F$6:$F$505,$B$6:$B$505,"&gt;="&amp;CONFIG!$B$5,$B$6:$B$505,"&lt;="&amp;B249,$G$6:$G$505,"Realizado"))</f>
        <v/>
      </c>
      <c r="M249" s="15" t="str">
        <f>IF(B249="","",CONFIG!$B$7+SUMIFS($E$6:$E$505,$B$6:$B$505,"&gt;="&amp;CONFIG!$B$5,$B$6:$B$505,"&lt;="&amp;B249)-SUMIFS($F$6:$F$505,$B$6:$B$505,"&gt;="&amp;CONFIG!$B$5,$B$6:$B$505,"&lt;="&amp;B249))</f>
        <v/>
      </c>
      <c r="N249" s="5" t="str">
        <f t="shared" si="10"/>
        <v/>
      </c>
      <c r="O249" s="5" t="str">
        <f t="shared" ca="1" si="11"/>
        <v/>
      </c>
    </row>
    <row r="250" spans="1:15">
      <c r="A250" s="2"/>
      <c r="B250" s="3"/>
      <c r="C250" s="16"/>
      <c r="D250" s="2"/>
      <c r="E250" s="7"/>
      <c r="F250" s="7"/>
      <c r="G250" s="2"/>
      <c r="H250" s="2"/>
      <c r="I250" s="2"/>
      <c r="J250" s="16"/>
      <c r="K250" s="6" t="str">
        <f t="shared" si="9"/>
        <v/>
      </c>
      <c r="L250" s="15" t="str">
        <f>IF(B250="","",CONFIG!$B$7+SUMIFS($E$6:$E$505,$B$6:$B$505,"&gt;="&amp;CONFIG!$B$5,$B$6:$B$505,"&lt;="&amp;B250,$G$6:$G$505,"Realizado")-SUMIFS($F$6:$F$505,$B$6:$B$505,"&gt;="&amp;CONFIG!$B$5,$B$6:$B$505,"&lt;="&amp;B250,$G$6:$G$505,"Realizado"))</f>
        <v/>
      </c>
      <c r="M250" s="15" t="str">
        <f>IF(B250="","",CONFIG!$B$7+SUMIFS($E$6:$E$505,$B$6:$B$505,"&gt;="&amp;CONFIG!$B$5,$B$6:$B$505,"&lt;="&amp;B250)-SUMIFS($F$6:$F$505,$B$6:$B$505,"&gt;="&amp;CONFIG!$B$5,$B$6:$B$505,"&lt;="&amp;B250))</f>
        <v/>
      </c>
      <c r="N250" s="5" t="str">
        <f t="shared" si="10"/>
        <v/>
      </c>
      <c r="O250" s="5" t="str">
        <f t="shared" ca="1" si="11"/>
        <v/>
      </c>
    </row>
    <row r="251" spans="1:15">
      <c r="A251" s="2"/>
      <c r="B251" s="3"/>
      <c r="C251" s="16"/>
      <c r="D251" s="2"/>
      <c r="E251" s="7"/>
      <c r="F251" s="7"/>
      <c r="G251" s="2"/>
      <c r="H251" s="2"/>
      <c r="I251" s="2"/>
      <c r="J251" s="16"/>
      <c r="K251" s="6" t="str">
        <f t="shared" si="9"/>
        <v/>
      </c>
      <c r="L251" s="15" t="str">
        <f>IF(B251="","",CONFIG!$B$7+SUMIFS($E$6:$E$505,$B$6:$B$505,"&gt;="&amp;CONFIG!$B$5,$B$6:$B$505,"&lt;="&amp;B251,$G$6:$G$505,"Realizado")-SUMIFS($F$6:$F$505,$B$6:$B$505,"&gt;="&amp;CONFIG!$B$5,$B$6:$B$505,"&lt;="&amp;B251,$G$6:$G$505,"Realizado"))</f>
        <v/>
      </c>
      <c r="M251" s="15" t="str">
        <f>IF(B251="","",CONFIG!$B$7+SUMIFS($E$6:$E$505,$B$6:$B$505,"&gt;="&amp;CONFIG!$B$5,$B$6:$B$505,"&lt;="&amp;B251)-SUMIFS($F$6:$F$505,$B$6:$B$505,"&gt;="&amp;CONFIG!$B$5,$B$6:$B$505,"&lt;="&amp;B251))</f>
        <v/>
      </c>
      <c r="N251" s="5" t="str">
        <f t="shared" si="10"/>
        <v/>
      </c>
      <c r="O251" s="5" t="str">
        <f t="shared" ca="1" si="11"/>
        <v/>
      </c>
    </row>
    <row r="252" spans="1:15">
      <c r="A252" s="2"/>
      <c r="B252" s="3"/>
      <c r="C252" s="16"/>
      <c r="D252" s="2"/>
      <c r="E252" s="7"/>
      <c r="F252" s="7"/>
      <c r="G252" s="2"/>
      <c r="H252" s="2"/>
      <c r="I252" s="2"/>
      <c r="J252" s="16"/>
      <c r="K252" s="6" t="str">
        <f t="shared" si="9"/>
        <v/>
      </c>
      <c r="L252" s="15" t="str">
        <f>IF(B252="","",CONFIG!$B$7+SUMIFS($E$6:$E$505,$B$6:$B$505,"&gt;="&amp;CONFIG!$B$5,$B$6:$B$505,"&lt;="&amp;B252,$G$6:$G$505,"Realizado")-SUMIFS($F$6:$F$505,$B$6:$B$505,"&gt;="&amp;CONFIG!$B$5,$B$6:$B$505,"&lt;="&amp;B252,$G$6:$G$505,"Realizado"))</f>
        <v/>
      </c>
      <c r="M252" s="15" t="str">
        <f>IF(B252="","",CONFIG!$B$7+SUMIFS($E$6:$E$505,$B$6:$B$505,"&gt;="&amp;CONFIG!$B$5,$B$6:$B$505,"&lt;="&amp;B252)-SUMIFS($F$6:$F$505,$B$6:$B$505,"&gt;="&amp;CONFIG!$B$5,$B$6:$B$505,"&lt;="&amp;B252))</f>
        <v/>
      </c>
      <c r="N252" s="5" t="str">
        <f t="shared" si="10"/>
        <v/>
      </c>
      <c r="O252" s="5" t="str">
        <f t="shared" ca="1" si="11"/>
        <v/>
      </c>
    </row>
    <row r="253" spans="1:15">
      <c r="A253" s="2"/>
      <c r="B253" s="3"/>
      <c r="C253" s="16"/>
      <c r="D253" s="2"/>
      <c r="E253" s="7"/>
      <c r="F253" s="7"/>
      <c r="G253" s="2"/>
      <c r="H253" s="2"/>
      <c r="I253" s="2"/>
      <c r="J253" s="16"/>
      <c r="K253" s="6" t="str">
        <f t="shared" si="9"/>
        <v/>
      </c>
      <c r="L253" s="15" t="str">
        <f>IF(B253="","",CONFIG!$B$7+SUMIFS($E$6:$E$505,$B$6:$B$505,"&gt;="&amp;CONFIG!$B$5,$B$6:$B$505,"&lt;="&amp;B253,$G$6:$G$505,"Realizado")-SUMIFS($F$6:$F$505,$B$6:$B$505,"&gt;="&amp;CONFIG!$B$5,$B$6:$B$505,"&lt;="&amp;B253,$G$6:$G$505,"Realizado"))</f>
        <v/>
      </c>
      <c r="M253" s="15" t="str">
        <f>IF(B253="","",CONFIG!$B$7+SUMIFS($E$6:$E$505,$B$6:$B$505,"&gt;="&amp;CONFIG!$B$5,$B$6:$B$505,"&lt;="&amp;B253)-SUMIFS($F$6:$F$505,$B$6:$B$505,"&gt;="&amp;CONFIG!$B$5,$B$6:$B$505,"&lt;="&amp;B253))</f>
        <v/>
      </c>
      <c r="N253" s="5" t="str">
        <f t="shared" si="10"/>
        <v/>
      </c>
      <c r="O253" s="5" t="str">
        <f t="shared" ca="1" si="11"/>
        <v/>
      </c>
    </row>
    <row r="254" spans="1:15">
      <c r="A254" s="2"/>
      <c r="B254" s="3"/>
      <c r="C254" s="16"/>
      <c r="D254" s="2"/>
      <c r="E254" s="7"/>
      <c r="F254" s="7"/>
      <c r="G254" s="2"/>
      <c r="H254" s="2"/>
      <c r="I254" s="2"/>
      <c r="J254" s="16"/>
      <c r="K254" s="6" t="str">
        <f t="shared" si="9"/>
        <v/>
      </c>
      <c r="L254" s="15" t="str">
        <f>IF(B254="","",CONFIG!$B$7+SUMIFS($E$6:$E$505,$B$6:$B$505,"&gt;="&amp;CONFIG!$B$5,$B$6:$B$505,"&lt;="&amp;B254,$G$6:$G$505,"Realizado")-SUMIFS($F$6:$F$505,$B$6:$B$505,"&gt;="&amp;CONFIG!$B$5,$B$6:$B$505,"&lt;="&amp;B254,$G$6:$G$505,"Realizado"))</f>
        <v/>
      </c>
      <c r="M254" s="15" t="str">
        <f>IF(B254="","",CONFIG!$B$7+SUMIFS($E$6:$E$505,$B$6:$B$505,"&gt;="&amp;CONFIG!$B$5,$B$6:$B$505,"&lt;="&amp;B254)-SUMIFS($F$6:$F$505,$B$6:$B$505,"&gt;="&amp;CONFIG!$B$5,$B$6:$B$505,"&lt;="&amp;B254))</f>
        <v/>
      </c>
      <c r="N254" s="5" t="str">
        <f t="shared" si="10"/>
        <v/>
      </c>
      <c r="O254" s="5" t="str">
        <f t="shared" ca="1" si="11"/>
        <v/>
      </c>
    </row>
    <row r="255" spans="1:15">
      <c r="A255" s="2"/>
      <c r="B255" s="3"/>
      <c r="C255" s="16"/>
      <c r="D255" s="2"/>
      <c r="E255" s="7"/>
      <c r="F255" s="7"/>
      <c r="G255" s="2"/>
      <c r="H255" s="2"/>
      <c r="I255" s="2"/>
      <c r="J255" s="16"/>
      <c r="K255" s="6" t="str">
        <f t="shared" si="9"/>
        <v/>
      </c>
      <c r="L255" s="15" t="str">
        <f>IF(B255="","",CONFIG!$B$7+SUMIFS($E$6:$E$505,$B$6:$B$505,"&gt;="&amp;CONFIG!$B$5,$B$6:$B$505,"&lt;="&amp;B255,$G$6:$G$505,"Realizado")-SUMIFS($F$6:$F$505,$B$6:$B$505,"&gt;="&amp;CONFIG!$B$5,$B$6:$B$505,"&lt;="&amp;B255,$G$6:$G$505,"Realizado"))</f>
        <v/>
      </c>
      <c r="M255" s="15" t="str">
        <f>IF(B255="","",CONFIG!$B$7+SUMIFS($E$6:$E$505,$B$6:$B$505,"&gt;="&amp;CONFIG!$B$5,$B$6:$B$505,"&lt;="&amp;B255)-SUMIFS($F$6:$F$505,$B$6:$B$505,"&gt;="&amp;CONFIG!$B$5,$B$6:$B$505,"&lt;="&amp;B255))</f>
        <v/>
      </c>
      <c r="N255" s="5" t="str">
        <f t="shared" si="10"/>
        <v/>
      </c>
      <c r="O255" s="5" t="str">
        <f t="shared" ca="1" si="11"/>
        <v/>
      </c>
    </row>
    <row r="256" spans="1:15">
      <c r="A256" s="2"/>
      <c r="B256" s="3"/>
      <c r="C256" s="16"/>
      <c r="D256" s="2"/>
      <c r="E256" s="7"/>
      <c r="F256" s="7"/>
      <c r="G256" s="2"/>
      <c r="H256" s="2"/>
      <c r="I256" s="2"/>
      <c r="J256" s="16"/>
      <c r="K256" s="6" t="str">
        <f t="shared" si="9"/>
        <v/>
      </c>
      <c r="L256" s="15" t="str">
        <f>IF(B256="","",CONFIG!$B$7+SUMIFS($E$6:$E$505,$B$6:$B$505,"&gt;="&amp;CONFIG!$B$5,$B$6:$B$505,"&lt;="&amp;B256,$G$6:$G$505,"Realizado")-SUMIFS($F$6:$F$505,$B$6:$B$505,"&gt;="&amp;CONFIG!$B$5,$B$6:$B$505,"&lt;="&amp;B256,$G$6:$G$505,"Realizado"))</f>
        <v/>
      </c>
      <c r="M256" s="15" t="str">
        <f>IF(B256="","",CONFIG!$B$7+SUMIFS($E$6:$E$505,$B$6:$B$505,"&gt;="&amp;CONFIG!$B$5,$B$6:$B$505,"&lt;="&amp;B256)-SUMIFS($F$6:$F$505,$B$6:$B$505,"&gt;="&amp;CONFIG!$B$5,$B$6:$B$505,"&lt;="&amp;B256))</f>
        <v/>
      </c>
      <c r="N256" s="5" t="str">
        <f t="shared" si="10"/>
        <v/>
      </c>
      <c r="O256" s="5" t="str">
        <f t="shared" ca="1" si="11"/>
        <v/>
      </c>
    </row>
    <row r="257" spans="1:15">
      <c r="A257" s="2"/>
      <c r="B257" s="3"/>
      <c r="C257" s="16"/>
      <c r="D257" s="2"/>
      <c r="E257" s="7"/>
      <c r="F257" s="7"/>
      <c r="G257" s="2"/>
      <c r="H257" s="2"/>
      <c r="I257" s="2"/>
      <c r="J257" s="16"/>
      <c r="K257" s="6" t="str">
        <f t="shared" si="9"/>
        <v/>
      </c>
      <c r="L257" s="15" t="str">
        <f>IF(B257="","",CONFIG!$B$7+SUMIFS($E$6:$E$505,$B$6:$B$505,"&gt;="&amp;CONFIG!$B$5,$B$6:$B$505,"&lt;="&amp;B257,$G$6:$G$505,"Realizado")-SUMIFS($F$6:$F$505,$B$6:$B$505,"&gt;="&amp;CONFIG!$B$5,$B$6:$B$505,"&lt;="&amp;B257,$G$6:$G$505,"Realizado"))</f>
        <v/>
      </c>
      <c r="M257" s="15" t="str">
        <f>IF(B257="","",CONFIG!$B$7+SUMIFS($E$6:$E$505,$B$6:$B$505,"&gt;="&amp;CONFIG!$B$5,$B$6:$B$505,"&lt;="&amp;B257)-SUMIFS($F$6:$F$505,$B$6:$B$505,"&gt;="&amp;CONFIG!$B$5,$B$6:$B$505,"&lt;="&amp;B257))</f>
        <v/>
      </c>
      <c r="N257" s="5" t="str">
        <f t="shared" si="10"/>
        <v/>
      </c>
      <c r="O257" s="5" t="str">
        <f t="shared" ca="1" si="11"/>
        <v/>
      </c>
    </row>
    <row r="258" spans="1:15">
      <c r="A258" s="2"/>
      <c r="B258" s="3"/>
      <c r="C258" s="16"/>
      <c r="D258" s="2"/>
      <c r="E258" s="7"/>
      <c r="F258" s="7"/>
      <c r="G258" s="2"/>
      <c r="H258" s="2"/>
      <c r="I258" s="2"/>
      <c r="J258" s="16"/>
      <c r="K258" s="6" t="str">
        <f t="shared" si="9"/>
        <v/>
      </c>
      <c r="L258" s="15" t="str">
        <f>IF(B258="","",CONFIG!$B$7+SUMIFS($E$6:$E$505,$B$6:$B$505,"&gt;="&amp;CONFIG!$B$5,$B$6:$B$505,"&lt;="&amp;B258,$G$6:$G$505,"Realizado")-SUMIFS($F$6:$F$505,$B$6:$B$505,"&gt;="&amp;CONFIG!$B$5,$B$6:$B$505,"&lt;="&amp;B258,$G$6:$G$505,"Realizado"))</f>
        <v/>
      </c>
      <c r="M258" s="15" t="str">
        <f>IF(B258="","",CONFIG!$B$7+SUMIFS($E$6:$E$505,$B$6:$B$505,"&gt;="&amp;CONFIG!$B$5,$B$6:$B$505,"&lt;="&amp;B258)-SUMIFS($F$6:$F$505,$B$6:$B$505,"&gt;="&amp;CONFIG!$B$5,$B$6:$B$505,"&lt;="&amp;B258))</f>
        <v/>
      </c>
      <c r="N258" s="5" t="str">
        <f t="shared" si="10"/>
        <v/>
      </c>
      <c r="O258" s="5" t="str">
        <f t="shared" ca="1" si="11"/>
        <v/>
      </c>
    </row>
    <row r="259" spans="1:15">
      <c r="A259" s="2"/>
      <c r="B259" s="3"/>
      <c r="C259" s="16"/>
      <c r="D259" s="2"/>
      <c r="E259" s="7"/>
      <c r="F259" s="7"/>
      <c r="G259" s="2"/>
      <c r="H259" s="2"/>
      <c r="I259" s="2"/>
      <c r="J259" s="16"/>
      <c r="K259" s="6" t="str">
        <f t="shared" si="9"/>
        <v/>
      </c>
      <c r="L259" s="15" t="str">
        <f>IF(B259="","",CONFIG!$B$7+SUMIFS($E$6:$E$505,$B$6:$B$505,"&gt;="&amp;CONFIG!$B$5,$B$6:$B$505,"&lt;="&amp;B259,$G$6:$G$505,"Realizado")-SUMIFS($F$6:$F$505,$B$6:$B$505,"&gt;="&amp;CONFIG!$B$5,$B$6:$B$505,"&lt;="&amp;B259,$G$6:$G$505,"Realizado"))</f>
        <v/>
      </c>
      <c r="M259" s="15" t="str">
        <f>IF(B259="","",CONFIG!$B$7+SUMIFS($E$6:$E$505,$B$6:$B$505,"&gt;="&amp;CONFIG!$B$5,$B$6:$B$505,"&lt;="&amp;B259)-SUMIFS($F$6:$F$505,$B$6:$B$505,"&gt;="&amp;CONFIG!$B$5,$B$6:$B$505,"&lt;="&amp;B259))</f>
        <v/>
      </c>
      <c r="N259" s="5" t="str">
        <f t="shared" si="10"/>
        <v/>
      </c>
      <c r="O259" s="5" t="str">
        <f t="shared" ca="1" si="11"/>
        <v/>
      </c>
    </row>
    <row r="260" spans="1:15">
      <c r="A260" s="2"/>
      <c r="B260" s="3"/>
      <c r="C260" s="16"/>
      <c r="D260" s="2"/>
      <c r="E260" s="7"/>
      <c r="F260" s="7"/>
      <c r="G260" s="2"/>
      <c r="H260" s="2"/>
      <c r="I260" s="2"/>
      <c r="J260" s="16"/>
      <c r="K260" s="6" t="str">
        <f t="shared" si="9"/>
        <v/>
      </c>
      <c r="L260" s="15" t="str">
        <f>IF(B260="","",CONFIG!$B$7+SUMIFS($E$6:$E$505,$B$6:$B$505,"&gt;="&amp;CONFIG!$B$5,$B$6:$B$505,"&lt;="&amp;B260,$G$6:$G$505,"Realizado")-SUMIFS($F$6:$F$505,$B$6:$B$505,"&gt;="&amp;CONFIG!$B$5,$B$6:$B$505,"&lt;="&amp;B260,$G$6:$G$505,"Realizado"))</f>
        <v/>
      </c>
      <c r="M260" s="15" t="str">
        <f>IF(B260="","",CONFIG!$B$7+SUMIFS($E$6:$E$505,$B$6:$B$505,"&gt;="&amp;CONFIG!$B$5,$B$6:$B$505,"&lt;="&amp;B260)-SUMIFS($F$6:$F$505,$B$6:$B$505,"&gt;="&amp;CONFIG!$B$5,$B$6:$B$505,"&lt;="&amp;B260))</f>
        <v/>
      </c>
      <c r="N260" s="5" t="str">
        <f t="shared" si="10"/>
        <v/>
      </c>
      <c r="O260" s="5" t="str">
        <f t="shared" ca="1" si="11"/>
        <v/>
      </c>
    </row>
    <row r="261" spans="1:15">
      <c r="A261" s="2"/>
      <c r="B261" s="3"/>
      <c r="C261" s="16"/>
      <c r="D261" s="2"/>
      <c r="E261" s="7"/>
      <c r="F261" s="7"/>
      <c r="G261" s="2"/>
      <c r="H261" s="2"/>
      <c r="I261" s="2"/>
      <c r="J261" s="16"/>
      <c r="K261" s="6" t="str">
        <f t="shared" si="9"/>
        <v/>
      </c>
      <c r="L261" s="15" t="str">
        <f>IF(B261="","",CONFIG!$B$7+SUMIFS($E$6:$E$505,$B$6:$B$505,"&gt;="&amp;CONFIG!$B$5,$B$6:$B$505,"&lt;="&amp;B261,$G$6:$G$505,"Realizado")-SUMIFS($F$6:$F$505,$B$6:$B$505,"&gt;="&amp;CONFIG!$B$5,$B$6:$B$505,"&lt;="&amp;B261,$G$6:$G$505,"Realizado"))</f>
        <v/>
      </c>
      <c r="M261" s="15" t="str">
        <f>IF(B261="","",CONFIG!$B$7+SUMIFS($E$6:$E$505,$B$6:$B$505,"&gt;="&amp;CONFIG!$B$5,$B$6:$B$505,"&lt;="&amp;B261)-SUMIFS($F$6:$F$505,$B$6:$B$505,"&gt;="&amp;CONFIG!$B$5,$B$6:$B$505,"&lt;="&amp;B261))</f>
        <v/>
      </c>
      <c r="N261" s="5" t="str">
        <f t="shared" si="10"/>
        <v/>
      </c>
      <c r="O261" s="5" t="str">
        <f t="shared" ca="1" si="11"/>
        <v/>
      </c>
    </row>
    <row r="262" spans="1:15">
      <c r="A262" s="2"/>
      <c r="B262" s="3"/>
      <c r="C262" s="16"/>
      <c r="D262" s="2"/>
      <c r="E262" s="7"/>
      <c r="F262" s="7"/>
      <c r="G262" s="2"/>
      <c r="H262" s="2"/>
      <c r="I262" s="2"/>
      <c r="J262" s="16"/>
      <c r="K262" s="6" t="str">
        <f t="shared" ref="K262:K325" si="12">IF(B262="","",SUM(E262)-SUM(F262))</f>
        <v/>
      </c>
      <c r="L262" s="15" t="str">
        <f>IF(B262="","",CONFIG!$B$7+SUMIFS($E$6:$E$505,$B$6:$B$505,"&gt;="&amp;CONFIG!$B$5,$B$6:$B$505,"&lt;="&amp;B262,$G$6:$G$505,"Realizado")-SUMIFS($F$6:$F$505,$B$6:$B$505,"&gt;="&amp;CONFIG!$B$5,$B$6:$B$505,"&lt;="&amp;B262,$G$6:$G$505,"Realizado"))</f>
        <v/>
      </c>
      <c r="M262" s="15" t="str">
        <f>IF(B262="","",CONFIG!$B$7+SUMIFS($E$6:$E$505,$B$6:$B$505,"&gt;="&amp;CONFIG!$B$5,$B$6:$B$505,"&lt;="&amp;B262)-SUMIFS($F$6:$F$505,$B$6:$B$505,"&gt;="&amp;CONFIG!$B$5,$B$6:$B$505,"&lt;="&amp;B262))</f>
        <v/>
      </c>
      <c r="N262" s="5" t="str">
        <f t="shared" ref="N262:N325" si="13">IF(B262="","",TEXT(B262,"mmm/yyyy"))</f>
        <v/>
      </c>
      <c r="O262" s="5" t="str">
        <f t="shared" ref="O262:O325" ca="1" si="14">IF(B262="","",IF(OR(SUM(E262)&lt;0,SUM(F262)&lt;0),"ERRO: valor negativo",IF(AND(SUM(E262)&gt;0,SUM(F262)&gt;0),"ERRO: entrada e saída",IF(AND(SUM(E262)=0,SUM(F262)=0),"ERRO: informe valor",IF(C262="","ERRO: descrição",IF(D262="","ERRO: categoria",IF(G262="","ERRO: status",IF(I262="","ERRO: conta",IF(AND(G262="Previsto",B262&lt;TODAY()),"ATENÇÃO: previsão vencida","OK")))))))))</f>
        <v/>
      </c>
    </row>
    <row r="263" spans="1:15">
      <c r="A263" s="2"/>
      <c r="B263" s="3"/>
      <c r="C263" s="16"/>
      <c r="D263" s="2"/>
      <c r="E263" s="7"/>
      <c r="F263" s="7"/>
      <c r="G263" s="2"/>
      <c r="H263" s="2"/>
      <c r="I263" s="2"/>
      <c r="J263" s="16"/>
      <c r="K263" s="6" t="str">
        <f t="shared" si="12"/>
        <v/>
      </c>
      <c r="L263" s="15" t="str">
        <f>IF(B263="","",CONFIG!$B$7+SUMIFS($E$6:$E$505,$B$6:$B$505,"&gt;="&amp;CONFIG!$B$5,$B$6:$B$505,"&lt;="&amp;B263,$G$6:$G$505,"Realizado")-SUMIFS($F$6:$F$505,$B$6:$B$505,"&gt;="&amp;CONFIG!$B$5,$B$6:$B$505,"&lt;="&amp;B263,$G$6:$G$505,"Realizado"))</f>
        <v/>
      </c>
      <c r="M263" s="15" t="str">
        <f>IF(B263="","",CONFIG!$B$7+SUMIFS($E$6:$E$505,$B$6:$B$505,"&gt;="&amp;CONFIG!$B$5,$B$6:$B$505,"&lt;="&amp;B263)-SUMIFS($F$6:$F$505,$B$6:$B$505,"&gt;="&amp;CONFIG!$B$5,$B$6:$B$505,"&lt;="&amp;B263))</f>
        <v/>
      </c>
      <c r="N263" s="5" t="str">
        <f t="shared" si="13"/>
        <v/>
      </c>
      <c r="O263" s="5" t="str">
        <f t="shared" ca="1" si="14"/>
        <v/>
      </c>
    </row>
    <row r="264" spans="1:15">
      <c r="A264" s="2"/>
      <c r="B264" s="3"/>
      <c r="C264" s="16"/>
      <c r="D264" s="2"/>
      <c r="E264" s="7"/>
      <c r="F264" s="7"/>
      <c r="G264" s="2"/>
      <c r="H264" s="2"/>
      <c r="I264" s="2"/>
      <c r="J264" s="16"/>
      <c r="K264" s="6" t="str">
        <f t="shared" si="12"/>
        <v/>
      </c>
      <c r="L264" s="15" t="str">
        <f>IF(B264="","",CONFIG!$B$7+SUMIFS($E$6:$E$505,$B$6:$B$505,"&gt;="&amp;CONFIG!$B$5,$B$6:$B$505,"&lt;="&amp;B264,$G$6:$G$505,"Realizado")-SUMIFS($F$6:$F$505,$B$6:$B$505,"&gt;="&amp;CONFIG!$B$5,$B$6:$B$505,"&lt;="&amp;B264,$G$6:$G$505,"Realizado"))</f>
        <v/>
      </c>
      <c r="M264" s="15" t="str">
        <f>IF(B264="","",CONFIG!$B$7+SUMIFS($E$6:$E$505,$B$6:$B$505,"&gt;="&amp;CONFIG!$B$5,$B$6:$B$505,"&lt;="&amp;B264)-SUMIFS($F$6:$F$505,$B$6:$B$505,"&gt;="&amp;CONFIG!$B$5,$B$6:$B$505,"&lt;="&amp;B264))</f>
        <v/>
      </c>
      <c r="N264" s="5" t="str">
        <f t="shared" si="13"/>
        <v/>
      </c>
      <c r="O264" s="5" t="str">
        <f t="shared" ca="1" si="14"/>
        <v/>
      </c>
    </row>
    <row r="265" spans="1:15">
      <c r="A265" s="2"/>
      <c r="B265" s="3"/>
      <c r="C265" s="16"/>
      <c r="D265" s="2"/>
      <c r="E265" s="7"/>
      <c r="F265" s="7"/>
      <c r="G265" s="2"/>
      <c r="H265" s="2"/>
      <c r="I265" s="2"/>
      <c r="J265" s="16"/>
      <c r="K265" s="6" t="str">
        <f t="shared" si="12"/>
        <v/>
      </c>
      <c r="L265" s="15" t="str">
        <f>IF(B265="","",CONFIG!$B$7+SUMIFS($E$6:$E$505,$B$6:$B$505,"&gt;="&amp;CONFIG!$B$5,$B$6:$B$505,"&lt;="&amp;B265,$G$6:$G$505,"Realizado")-SUMIFS($F$6:$F$505,$B$6:$B$505,"&gt;="&amp;CONFIG!$B$5,$B$6:$B$505,"&lt;="&amp;B265,$G$6:$G$505,"Realizado"))</f>
        <v/>
      </c>
      <c r="M265" s="15" t="str">
        <f>IF(B265="","",CONFIG!$B$7+SUMIFS($E$6:$E$505,$B$6:$B$505,"&gt;="&amp;CONFIG!$B$5,$B$6:$B$505,"&lt;="&amp;B265)-SUMIFS($F$6:$F$505,$B$6:$B$505,"&gt;="&amp;CONFIG!$B$5,$B$6:$B$505,"&lt;="&amp;B265))</f>
        <v/>
      </c>
      <c r="N265" s="5" t="str">
        <f t="shared" si="13"/>
        <v/>
      </c>
      <c r="O265" s="5" t="str">
        <f t="shared" ca="1" si="14"/>
        <v/>
      </c>
    </row>
    <row r="266" spans="1:15">
      <c r="A266" s="2"/>
      <c r="B266" s="3"/>
      <c r="C266" s="16"/>
      <c r="D266" s="2"/>
      <c r="E266" s="7"/>
      <c r="F266" s="7"/>
      <c r="G266" s="2"/>
      <c r="H266" s="2"/>
      <c r="I266" s="2"/>
      <c r="J266" s="16"/>
      <c r="K266" s="6" t="str">
        <f t="shared" si="12"/>
        <v/>
      </c>
      <c r="L266" s="15" t="str">
        <f>IF(B266="","",CONFIG!$B$7+SUMIFS($E$6:$E$505,$B$6:$B$505,"&gt;="&amp;CONFIG!$B$5,$B$6:$B$505,"&lt;="&amp;B266,$G$6:$G$505,"Realizado")-SUMIFS($F$6:$F$505,$B$6:$B$505,"&gt;="&amp;CONFIG!$B$5,$B$6:$B$505,"&lt;="&amp;B266,$G$6:$G$505,"Realizado"))</f>
        <v/>
      </c>
      <c r="M266" s="15" t="str">
        <f>IF(B266="","",CONFIG!$B$7+SUMIFS($E$6:$E$505,$B$6:$B$505,"&gt;="&amp;CONFIG!$B$5,$B$6:$B$505,"&lt;="&amp;B266)-SUMIFS($F$6:$F$505,$B$6:$B$505,"&gt;="&amp;CONFIG!$B$5,$B$6:$B$505,"&lt;="&amp;B266))</f>
        <v/>
      </c>
      <c r="N266" s="5" t="str">
        <f t="shared" si="13"/>
        <v/>
      </c>
      <c r="O266" s="5" t="str">
        <f t="shared" ca="1" si="14"/>
        <v/>
      </c>
    </row>
    <row r="267" spans="1:15">
      <c r="A267" s="2"/>
      <c r="B267" s="3"/>
      <c r="C267" s="16"/>
      <c r="D267" s="2"/>
      <c r="E267" s="7"/>
      <c r="F267" s="7"/>
      <c r="G267" s="2"/>
      <c r="H267" s="2"/>
      <c r="I267" s="2"/>
      <c r="J267" s="16"/>
      <c r="K267" s="6" t="str">
        <f t="shared" si="12"/>
        <v/>
      </c>
      <c r="L267" s="15" t="str">
        <f>IF(B267="","",CONFIG!$B$7+SUMIFS($E$6:$E$505,$B$6:$B$505,"&gt;="&amp;CONFIG!$B$5,$B$6:$B$505,"&lt;="&amp;B267,$G$6:$G$505,"Realizado")-SUMIFS($F$6:$F$505,$B$6:$B$505,"&gt;="&amp;CONFIG!$B$5,$B$6:$B$505,"&lt;="&amp;B267,$G$6:$G$505,"Realizado"))</f>
        <v/>
      </c>
      <c r="M267" s="15" t="str">
        <f>IF(B267="","",CONFIG!$B$7+SUMIFS($E$6:$E$505,$B$6:$B$505,"&gt;="&amp;CONFIG!$B$5,$B$6:$B$505,"&lt;="&amp;B267)-SUMIFS($F$6:$F$505,$B$6:$B$505,"&gt;="&amp;CONFIG!$B$5,$B$6:$B$505,"&lt;="&amp;B267))</f>
        <v/>
      </c>
      <c r="N267" s="5" t="str">
        <f t="shared" si="13"/>
        <v/>
      </c>
      <c r="O267" s="5" t="str">
        <f t="shared" ca="1" si="14"/>
        <v/>
      </c>
    </row>
    <row r="268" spans="1:15">
      <c r="A268" s="2"/>
      <c r="B268" s="3"/>
      <c r="C268" s="16"/>
      <c r="D268" s="2"/>
      <c r="E268" s="7"/>
      <c r="F268" s="7"/>
      <c r="G268" s="2"/>
      <c r="H268" s="2"/>
      <c r="I268" s="2"/>
      <c r="J268" s="16"/>
      <c r="K268" s="6" t="str">
        <f t="shared" si="12"/>
        <v/>
      </c>
      <c r="L268" s="15" t="str">
        <f>IF(B268="","",CONFIG!$B$7+SUMIFS($E$6:$E$505,$B$6:$B$505,"&gt;="&amp;CONFIG!$B$5,$B$6:$B$505,"&lt;="&amp;B268,$G$6:$G$505,"Realizado")-SUMIFS($F$6:$F$505,$B$6:$B$505,"&gt;="&amp;CONFIG!$B$5,$B$6:$B$505,"&lt;="&amp;B268,$G$6:$G$505,"Realizado"))</f>
        <v/>
      </c>
      <c r="M268" s="15" t="str">
        <f>IF(B268="","",CONFIG!$B$7+SUMIFS($E$6:$E$505,$B$6:$B$505,"&gt;="&amp;CONFIG!$B$5,$B$6:$B$505,"&lt;="&amp;B268)-SUMIFS($F$6:$F$505,$B$6:$B$505,"&gt;="&amp;CONFIG!$B$5,$B$6:$B$505,"&lt;="&amp;B268))</f>
        <v/>
      </c>
      <c r="N268" s="5" t="str">
        <f t="shared" si="13"/>
        <v/>
      </c>
      <c r="O268" s="5" t="str">
        <f t="shared" ca="1" si="14"/>
        <v/>
      </c>
    </row>
    <row r="269" spans="1:15">
      <c r="A269" s="2"/>
      <c r="B269" s="3"/>
      <c r="C269" s="16"/>
      <c r="D269" s="2"/>
      <c r="E269" s="7"/>
      <c r="F269" s="7"/>
      <c r="G269" s="2"/>
      <c r="H269" s="2"/>
      <c r="I269" s="2"/>
      <c r="J269" s="16"/>
      <c r="K269" s="6" t="str">
        <f t="shared" si="12"/>
        <v/>
      </c>
      <c r="L269" s="15" t="str">
        <f>IF(B269="","",CONFIG!$B$7+SUMIFS($E$6:$E$505,$B$6:$B$505,"&gt;="&amp;CONFIG!$B$5,$B$6:$B$505,"&lt;="&amp;B269,$G$6:$G$505,"Realizado")-SUMIFS($F$6:$F$505,$B$6:$B$505,"&gt;="&amp;CONFIG!$B$5,$B$6:$B$505,"&lt;="&amp;B269,$G$6:$G$505,"Realizado"))</f>
        <v/>
      </c>
      <c r="M269" s="15" t="str">
        <f>IF(B269="","",CONFIG!$B$7+SUMIFS($E$6:$E$505,$B$6:$B$505,"&gt;="&amp;CONFIG!$B$5,$B$6:$B$505,"&lt;="&amp;B269)-SUMIFS($F$6:$F$505,$B$6:$B$505,"&gt;="&amp;CONFIG!$B$5,$B$6:$B$505,"&lt;="&amp;B269))</f>
        <v/>
      </c>
      <c r="N269" s="5" t="str">
        <f t="shared" si="13"/>
        <v/>
      </c>
      <c r="O269" s="5" t="str">
        <f t="shared" ca="1" si="14"/>
        <v/>
      </c>
    </row>
    <row r="270" spans="1:15">
      <c r="A270" s="2"/>
      <c r="B270" s="3"/>
      <c r="C270" s="16"/>
      <c r="D270" s="2"/>
      <c r="E270" s="7"/>
      <c r="F270" s="7"/>
      <c r="G270" s="2"/>
      <c r="H270" s="2"/>
      <c r="I270" s="2"/>
      <c r="J270" s="16"/>
      <c r="K270" s="6" t="str">
        <f t="shared" si="12"/>
        <v/>
      </c>
      <c r="L270" s="15" t="str">
        <f>IF(B270="","",CONFIG!$B$7+SUMIFS($E$6:$E$505,$B$6:$B$505,"&gt;="&amp;CONFIG!$B$5,$B$6:$B$505,"&lt;="&amp;B270,$G$6:$G$505,"Realizado")-SUMIFS($F$6:$F$505,$B$6:$B$505,"&gt;="&amp;CONFIG!$B$5,$B$6:$B$505,"&lt;="&amp;B270,$G$6:$G$505,"Realizado"))</f>
        <v/>
      </c>
      <c r="M270" s="15" t="str">
        <f>IF(B270="","",CONFIG!$B$7+SUMIFS($E$6:$E$505,$B$6:$B$505,"&gt;="&amp;CONFIG!$B$5,$B$6:$B$505,"&lt;="&amp;B270)-SUMIFS($F$6:$F$505,$B$6:$B$505,"&gt;="&amp;CONFIG!$B$5,$B$6:$B$505,"&lt;="&amp;B270))</f>
        <v/>
      </c>
      <c r="N270" s="5" t="str">
        <f t="shared" si="13"/>
        <v/>
      </c>
      <c r="O270" s="5" t="str">
        <f t="shared" ca="1" si="14"/>
        <v/>
      </c>
    </row>
    <row r="271" spans="1:15">
      <c r="A271" s="2"/>
      <c r="B271" s="3"/>
      <c r="C271" s="16"/>
      <c r="D271" s="2"/>
      <c r="E271" s="7"/>
      <c r="F271" s="7"/>
      <c r="G271" s="2"/>
      <c r="H271" s="2"/>
      <c r="I271" s="2"/>
      <c r="J271" s="16"/>
      <c r="K271" s="6" t="str">
        <f t="shared" si="12"/>
        <v/>
      </c>
      <c r="L271" s="15" t="str">
        <f>IF(B271="","",CONFIG!$B$7+SUMIFS($E$6:$E$505,$B$6:$B$505,"&gt;="&amp;CONFIG!$B$5,$B$6:$B$505,"&lt;="&amp;B271,$G$6:$G$505,"Realizado")-SUMIFS($F$6:$F$505,$B$6:$B$505,"&gt;="&amp;CONFIG!$B$5,$B$6:$B$505,"&lt;="&amp;B271,$G$6:$G$505,"Realizado"))</f>
        <v/>
      </c>
      <c r="M271" s="15" t="str">
        <f>IF(B271="","",CONFIG!$B$7+SUMIFS($E$6:$E$505,$B$6:$B$505,"&gt;="&amp;CONFIG!$B$5,$B$6:$B$505,"&lt;="&amp;B271)-SUMIFS($F$6:$F$505,$B$6:$B$505,"&gt;="&amp;CONFIG!$B$5,$B$6:$B$505,"&lt;="&amp;B271))</f>
        <v/>
      </c>
      <c r="N271" s="5" t="str">
        <f t="shared" si="13"/>
        <v/>
      </c>
      <c r="O271" s="5" t="str">
        <f t="shared" ca="1" si="14"/>
        <v/>
      </c>
    </row>
    <row r="272" spans="1:15">
      <c r="A272" s="2"/>
      <c r="B272" s="3"/>
      <c r="C272" s="16"/>
      <c r="D272" s="2"/>
      <c r="E272" s="7"/>
      <c r="F272" s="7"/>
      <c r="G272" s="2"/>
      <c r="H272" s="2"/>
      <c r="I272" s="2"/>
      <c r="J272" s="16"/>
      <c r="K272" s="6" t="str">
        <f t="shared" si="12"/>
        <v/>
      </c>
      <c r="L272" s="15" t="str">
        <f>IF(B272="","",CONFIG!$B$7+SUMIFS($E$6:$E$505,$B$6:$B$505,"&gt;="&amp;CONFIG!$B$5,$B$6:$B$505,"&lt;="&amp;B272,$G$6:$G$505,"Realizado")-SUMIFS($F$6:$F$505,$B$6:$B$505,"&gt;="&amp;CONFIG!$B$5,$B$6:$B$505,"&lt;="&amp;B272,$G$6:$G$505,"Realizado"))</f>
        <v/>
      </c>
      <c r="M272" s="15" t="str">
        <f>IF(B272="","",CONFIG!$B$7+SUMIFS($E$6:$E$505,$B$6:$B$505,"&gt;="&amp;CONFIG!$B$5,$B$6:$B$505,"&lt;="&amp;B272)-SUMIFS($F$6:$F$505,$B$6:$B$505,"&gt;="&amp;CONFIG!$B$5,$B$6:$B$505,"&lt;="&amp;B272))</f>
        <v/>
      </c>
      <c r="N272" s="5" t="str">
        <f t="shared" si="13"/>
        <v/>
      </c>
      <c r="O272" s="5" t="str">
        <f t="shared" ca="1" si="14"/>
        <v/>
      </c>
    </row>
    <row r="273" spans="1:15">
      <c r="A273" s="2"/>
      <c r="B273" s="3"/>
      <c r="C273" s="16"/>
      <c r="D273" s="2"/>
      <c r="E273" s="7"/>
      <c r="F273" s="7"/>
      <c r="G273" s="2"/>
      <c r="H273" s="2"/>
      <c r="I273" s="2"/>
      <c r="J273" s="16"/>
      <c r="K273" s="6" t="str">
        <f t="shared" si="12"/>
        <v/>
      </c>
      <c r="L273" s="15" t="str">
        <f>IF(B273="","",CONFIG!$B$7+SUMIFS($E$6:$E$505,$B$6:$B$505,"&gt;="&amp;CONFIG!$B$5,$B$6:$B$505,"&lt;="&amp;B273,$G$6:$G$505,"Realizado")-SUMIFS($F$6:$F$505,$B$6:$B$505,"&gt;="&amp;CONFIG!$B$5,$B$6:$B$505,"&lt;="&amp;B273,$G$6:$G$505,"Realizado"))</f>
        <v/>
      </c>
      <c r="M273" s="15" t="str">
        <f>IF(B273="","",CONFIG!$B$7+SUMIFS($E$6:$E$505,$B$6:$B$505,"&gt;="&amp;CONFIG!$B$5,$B$6:$B$505,"&lt;="&amp;B273)-SUMIFS($F$6:$F$505,$B$6:$B$505,"&gt;="&amp;CONFIG!$B$5,$B$6:$B$505,"&lt;="&amp;B273))</f>
        <v/>
      </c>
      <c r="N273" s="5" t="str">
        <f t="shared" si="13"/>
        <v/>
      </c>
      <c r="O273" s="5" t="str">
        <f t="shared" ca="1" si="14"/>
        <v/>
      </c>
    </row>
    <row r="274" spans="1:15">
      <c r="A274" s="2"/>
      <c r="B274" s="3"/>
      <c r="C274" s="16"/>
      <c r="D274" s="2"/>
      <c r="E274" s="7"/>
      <c r="F274" s="7"/>
      <c r="G274" s="2"/>
      <c r="H274" s="2"/>
      <c r="I274" s="2"/>
      <c r="J274" s="16"/>
      <c r="K274" s="6" t="str">
        <f t="shared" si="12"/>
        <v/>
      </c>
      <c r="L274" s="15" t="str">
        <f>IF(B274="","",CONFIG!$B$7+SUMIFS($E$6:$E$505,$B$6:$B$505,"&gt;="&amp;CONFIG!$B$5,$B$6:$B$505,"&lt;="&amp;B274,$G$6:$G$505,"Realizado")-SUMIFS($F$6:$F$505,$B$6:$B$505,"&gt;="&amp;CONFIG!$B$5,$B$6:$B$505,"&lt;="&amp;B274,$G$6:$G$505,"Realizado"))</f>
        <v/>
      </c>
      <c r="M274" s="15" t="str">
        <f>IF(B274="","",CONFIG!$B$7+SUMIFS($E$6:$E$505,$B$6:$B$505,"&gt;="&amp;CONFIG!$B$5,$B$6:$B$505,"&lt;="&amp;B274)-SUMIFS($F$6:$F$505,$B$6:$B$505,"&gt;="&amp;CONFIG!$B$5,$B$6:$B$505,"&lt;="&amp;B274))</f>
        <v/>
      </c>
      <c r="N274" s="5" t="str">
        <f t="shared" si="13"/>
        <v/>
      </c>
      <c r="O274" s="5" t="str">
        <f t="shared" ca="1" si="14"/>
        <v/>
      </c>
    </row>
    <row r="275" spans="1:15">
      <c r="A275" s="2"/>
      <c r="B275" s="3"/>
      <c r="C275" s="16"/>
      <c r="D275" s="2"/>
      <c r="E275" s="7"/>
      <c r="F275" s="7"/>
      <c r="G275" s="2"/>
      <c r="H275" s="2"/>
      <c r="I275" s="2"/>
      <c r="J275" s="16"/>
      <c r="K275" s="6" t="str">
        <f t="shared" si="12"/>
        <v/>
      </c>
      <c r="L275" s="15" t="str">
        <f>IF(B275="","",CONFIG!$B$7+SUMIFS($E$6:$E$505,$B$6:$B$505,"&gt;="&amp;CONFIG!$B$5,$B$6:$B$505,"&lt;="&amp;B275,$G$6:$G$505,"Realizado")-SUMIFS($F$6:$F$505,$B$6:$B$505,"&gt;="&amp;CONFIG!$B$5,$B$6:$B$505,"&lt;="&amp;B275,$G$6:$G$505,"Realizado"))</f>
        <v/>
      </c>
      <c r="M275" s="15" t="str">
        <f>IF(B275="","",CONFIG!$B$7+SUMIFS($E$6:$E$505,$B$6:$B$505,"&gt;="&amp;CONFIG!$B$5,$B$6:$B$505,"&lt;="&amp;B275)-SUMIFS($F$6:$F$505,$B$6:$B$505,"&gt;="&amp;CONFIG!$B$5,$B$6:$B$505,"&lt;="&amp;B275))</f>
        <v/>
      </c>
      <c r="N275" s="5" t="str">
        <f t="shared" si="13"/>
        <v/>
      </c>
      <c r="O275" s="5" t="str">
        <f t="shared" ca="1" si="14"/>
        <v/>
      </c>
    </row>
    <row r="276" spans="1:15">
      <c r="A276" s="2"/>
      <c r="B276" s="3"/>
      <c r="C276" s="16"/>
      <c r="D276" s="2"/>
      <c r="E276" s="7"/>
      <c r="F276" s="7"/>
      <c r="G276" s="2"/>
      <c r="H276" s="2"/>
      <c r="I276" s="2"/>
      <c r="J276" s="16"/>
      <c r="K276" s="6" t="str">
        <f t="shared" si="12"/>
        <v/>
      </c>
      <c r="L276" s="15" t="str">
        <f>IF(B276="","",CONFIG!$B$7+SUMIFS($E$6:$E$505,$B$6:$B$505,"&gt;="&amp;CONFIG!$B$5,$B$6:$B$505,"&lt;="&amp;B276,$G$6:$G$505,"Realizado")-SUMIFS($F$6:$F$505,$B$6:$B$505,"&gt;="&amp;CONFIG!$B$5,$B$6:$B$505,"&lt;="&amp;B276,$G$6:$G$505,"Realizado"))</f>
        <v/>
      </c>
      <c r="M276" s="15" t="str">
        <f>IF(B276="","",CONFIG!$B$7+SUMIFS($E$6:$E$505,$B$6:$B$505,"&gt;="&amp;CONFIG!$B$5,$B$6:$B$505,"&lt;="&amp;B276)-SUMIFS($F$6:$F$505,$B$6:$B$505,"&gt;="&amp;CONFIG!$B$5,$B$6:$B$505,"&lt;="&amp;B276))</f>
        <v/>
      </c>
      <c r="N276" s="5" t="str">
        <f t="shared" si="13"/>
        <v/>
      </c>
      <c r="O276" s="5" t="str">
        <f t="shared" ca="1" si="14"/>
        <v/>
      </c>
    </row>
    <row r="277" spans="1:15">
      <c r="A277" s="2"/>
      <c r="B277" s="3"/>
      <c r="C277" s="16"/>
      <c r="D277" s="2"/>
      <c r="E277" s="7"/>
      <c r="F277" s="7"/>
      <c r="G277" s="2"/>
      <c r="H277" s="2"/>
      <c r="I277" s="2"/>
      <c r="J277" s="16"/>
      <c r="K277" s="6" t="str">
        <f t="shared" si="12"/>
        <v/>
      </c>
      <c r="L277" s="15" t="str">
        <f>IF(B277="","",CONFIG!$B$7+SUMIFS($E$6:$E$505,$B$6:$B$505,"&gt;="&amp;CONFIG!$B$5,$B$6:$B$505,"&lt;="&amp;B277,$G$6:$G$505,"Realizado")-SUMIFS($F$6:$F$505,$B$6:$B$505,"&gt;="&amp;CONFIG!$B$5,$B$6:$B$505,"&lt;="&amp;B277,$G$6:$G$505,"Realizado"))</f>
        <v/>
      </c>
      <c r="M277" s="15" t="str">
        <f>IF(B277="","",CONFIG!$B$7+SUMIFS($E$6:$E$505,$B$6:$B$505,"&gt;="&amp;CONFIG!$B$5,$B$6:$B$505,"&lt;="&amp;B277)-SUMIFS($F$6:$F$505,$B$6:$B$505,"&gt;="&amp;CONFIG!$B$5,$B$6:$B$505,"&lt;="&amp;B277))</f>
        <v/>
      </c>
      <c r="N277" s="5" t="str">
        <f t="shared" si="13"/>
        <v/>
      </c>
      <c r="O277" s="5" t="str">
        <f t="shared" ca="1" si="14"/>
        <v/>
      </c>
    </row>
    <row r="278" spans="1:15">
      <c r="A278" s="2"/>
      <c r="B278" s="3"/>
      <c r="C278" s="16"/>
      <c r="D278" s="2"/>
      <c r="E278" s="7"/>
      <c r="F278" s="7"/>
      <c r="G278" s="2"/>
      <c r="H278" s="2"/>
      <c r="I278" s="2"/>
      <c r="J278" s="16"/>
      <c r="K278" s="6" t="str">
        <f t="shared" si="12"/>
        <v/>
      </c>
      <c r="L278" s="15" t="str">
        <f>IF(B278="","",CONFIG!$B$7+SUMIFS($E$6:$E$505,$B$6:$B$505,"&gt;="&amp;CONFIG!$B$5,$B$6:$B$505,"&lt;="&amp;B278,$G$6:$G$505,"Realizado")-SUMIFS($F$6:$F$505,$B$6:$B$505,"&gt;="&amp;CONFIG!$B$5,$B$6:$B$505,"&lt;="&amp;B278,$G$6:$G$505,"Realizado"))</f>
        <v/>
      </c>
      <c r="M278" s="15" t="str">
        <f>IF(B278="","",CONFIG!$B$7+SUMIFS($E$6:$E$505,$B$6:$B$505,"&gt;="&amp;CONFIG!$B$5,$B$6:$B$505,"&lt;="&amp;B278)-SUMIFS($F$6:$F$505,$B$6:$B$505,"&gt;="&amp;CONFIG!$B$5,$B$6:$B$505,"&lt;="&amp;B278))</f>
        <v/>
      </c>
      <c r="N278" s="5" t="str">
        <f t="shared" si="13"/>
        <v/>
      </c>
      <c r="O278" s="5" t="str">
        <f t="shared" ca="1" si="14"/>
        <v/>
      </c>
    </row>
    <row r="279" spans="1:15">
      <c r="A279" s="2"/>
      <c r="B279" s="3"/>
      <c r="C279" s="16"/>
      <c r="D279" s="2"/>
      <c r="E279" s="7"/>
      <c r="F279" s="7"/>
      <c r="G279" s="2"/>
      <c r="H279" s="2"/>
      <c r="I279" s="2"/>
      <c r="J279" s="16"/>
      <c r="K279" s="6" t="str">
        <f t="shared" si="12"/>
        <v/>
      </c>
      <c r="L279" s="15" t="str">
        <f>IF(B279="","",CONFIG!$B$7+SUMIFS($E$6:$E$505,$B$6:$B$505,"&gt;="&amp;CONFIG!$B$5,$B$6:$B$505,"&lt;="&amp;B279,$G$6:$G$505,"Realizado")-SUMIFS($F$6:$F$505,$B$6:$B$505,"&gt;="&amp;CONFIG!$B$5,$B$6:$B$505,"&lt;="&amp;B279,$G$6:$G$505,"Realizado"))</f>
        <v/>
      </c>
      <c r="M279" s="15" t="str">
        <f>IF(B279="","",CONFIG!$B$7+SUMIFS($E$6:$E$505,$B$6:$B$505,"&gt;="&amp;CONFIG!$B$5,$B$6:$B$505,"&lt;="&amp;B279)-SUMIFS($F$6:$F$505,$B$6:$B$505,"&gt;="&amp;CONFIG!$B$5,$B$6:$B$505,"&lt;="&amp;B279))</f>
        <v/>
      </c>
      <c r="N279" s="5" t="str">
        <f t="shared" si="13"/>
        <v/>
      </c>
      <c r="O279" s="5" t="str">
        <f t="shared" ca="1" si="14"/>
        <v/>
      </c>
    </row>
    <row r="280" spans="1:15">
      <c r="A280" s="2"/>
      <c r="B280" s="3"/>
      <c r="C280" s="16"/>
      <c r="D280" s="2"/>
      <c r="E280" s="7"/>
      <c r="F280" s="7"/>
      <c r="G280" s="2"/>
      <c r="H280" s="2"/>
      <c r="I280" s="2"/>
      <c r="J280" s="16"/>
      <c r="K280" s="6" t="str">
        <f t="shared" si="12"/>
        <v/>
      </c>
      <c r="L280" s="15" t="str">
        <f>IF(B280="","",CONFIG!$B$7+SUMIFS($E$6:$E$505,$B$6:$B$505,"&gt;="&amp;CONFIG!$B$5,$B$6:$B$505,"&lt;="&amp;B280,$G$6:$G$505,"Realizado")-SUMIFS($F$6:$F$505,$B$6:$B$505,"&gt;="&amp;CONFIG!$B$5,$B$6:$B$505,"&lt;="&amp;B280,$G$6:$G$505,"Realizado"))</f>
        <v/>
      </c>
      <c r="M280" s="15" t="str">
        <f>IF(B280="","",CONFIG!$B$7+SUMIFS($E$6:$E$505,$B$6:$B$505,"&gt;="&amp;CONFIG!$B$5,$B$6:$B$505,"&lt;="&amp;B280)-SUMIFS($F$6:$F$505,$B$6:$B$505,"&gt;="&amp;CONFIG!$B$5,$B$6:$B$505,"&lt;="&amp;B280))</f>
        <v/>
      </c>
      <c r="N280" s="5" t="str">
        <f t="shared" si="13"/>
        <v/>
      </c>
      <c r="O280" s="5" t="str">
        <f t="shared" ca="1" si="14"/>
        <v/>
      </c>
    </row>
    <row r="281" spans="1:15">
      <c r="A281" s="2"/>
      <c r="B281" s="3"/>
      <c r="C281" s="16"/>
      <c r="D281" s="2"/>
      <c r="E281" s="7"/>
      <c r="F281" s="7"/>
      <c r="G281" s="2"/>
      <c r="H281" s="2"/>
      <c r="I281" s="2"/>
      <c r="J281" s="16"/>
      <c r="K281" s="6" t="str">
        <f t="shared" si="12"/>
        <v/>
      </c>
      <c r="L281" s="15" t="str">
        <f>IF(B281="","",CONFIG!$B$7+SUMIFS($E$6:$E$505,$B$6:$B$505,"&gt;="&amp;CONFIG!$B$5,$B$6:$B$505,"&lt;="&amp;B281,$G$6:$G$505,"Realizado")-SUMIFS($F$6:$F$505,$B$6:$B$505,"&gt;="&amp;CONFIG!$B$5,$B$6:$B$505,"&lt;="&amp;B281,$G$6:$G$505,"Realizado"))</f>
        <v/>
      </c>
      <c r="M281" s="15" t="str">
        <f>IF(B281="","",CONFIG!$B$7+SUMIFS($E$6:$E$505,$B$6:$B$505,"&gt;="&amp;CONFIG!$B$5,$B$6:$B$505,"&lt;="&amp;B281)-SUMIFS($F$6:$F$505,$B$6:$B$505,"&gt;="&amp;CONFIG!$B$5,$B$6:$B$505,"&lt;="&amp;B281))</f>
        <v/>
      </c>
      <c r="N281" s="5" t="str">
        <f t="shared" si="13"/>
        <v/>
      </c>
      <c r="O281" s="5" t="str">
        <f t="shared" ca="1" si="14"/>
        <v/>
      </c>
    </row>
    <row r="282" spans="1:15">
      <c r="A282" s="2"/>
      <c r="B282" s="3"/>
      <c r="C282" s="16"/>
      <c r="D282" s="2"/>
      <c r="E282" s="7"/>
      <c r="F282" s="7"/>
      <c r="G282" s="2"/>
      <c r="H282" s="2"/>
      <c r="I282" s="2"/>
      <c r="J282" s="16"/>
      <c r="K282" s="6" t="str">
        <f t="shared" si="12"/>
        <v/>
      </c>
      <c r="L282" s="15" t="str">
        <f>IF(B282="","",CONFIG!$B$7+SUMIFS($E$6:$E$505,$B$6:$B$505,"&gt;="&amp;CONFIG!$B$5,$B$6:$B$505,"&lt;="&amp;B282,$G$6:$G$505,"Realizado")-SUMIFS($F$6:$F$505,$B$6:$B$505,"&gt;="&amp;CONFIG!$B$5,$B$6:$B$505,"&lt;="&amp;B282,$G$6:$G$505,"Realizado"))</f>
        <v/>
      </c>
      <c r="M282" s="15" t="str">
        <f>IF(B282="","",CONFIG!$B$7+SUMIFS($E$6:$E$505,$B$6:$B$505,"&gt;="&amp;CONFIG!$B$5,$B$6:$B$505,"&lt;="&amp;B282)-SUMIFS($F$6:$F$505,$B$6:$B$505,"&gt;="&amp;CONFIG!$B$5,$B$6:$B$505,"&lt;="&amp;B282))</f>
        <v/>
      </c>
      <c r="N282" s="5" t="str">
        <f t="shared" si="13"/>
        <v/>
      </c>
      <c r="O282" s="5" t="str">
        <f t="shared" ca="1" si="14"/>
        <v/>
      </c>
    </row>
    <row r="283" spans="1:15">
      <c r="A283" s="2"/>
      <c r="B283" s="3"/>
      <c r="C283" s="16"/>
      <c r="D283" s="2"/>
      <c r="E283" s="7"/>
      <c r="F283" s="7"/>
      <c r="G283" s="2"/>
      <c r="H283" s="2"/>
      <c r="I283" s="2"/>
      <c r="J283" s="16"/>
      <c r="K283" s="6" t="str">
        <f t="shared" si="12"/>
        <v/>
      </c>
      <c r="L283" s="15" t="str">
        <f>IF(B283="","",CONFIG!$B$7+SUMIFS($E$6:$E$505,$B$6:$B$505,"&gt;="&amp;CONFIG!$B$5,$B$6:$B$505,"&lt;="&amp;B283,$G$6:$G$505,"Realizado")-SUMIFS($F$6:$F$505,$B$6:$B$505,"&gt;="&amp;CONFIG!$B$5,$B$6:$B$505,"&lt;="&amp;B283,$G$6:$G$505,"Realizado"))</f>
        <v/>
      </c>
      <c r="M283" s="15" t="str">
        <f>IF(B283="","",CONFIG!$B$7+SUMIFS($E$6:$E$505,$B$6:$B$505,"&gt;="&amp;CONFIG!$B$5,$B$6:$B$505,"&lt;="&amp;B283)-SUMIFS($F$6:$F$505,$B$6:$B$505,"&gt;="&amp;CONFIG!$B$5,$B$6:$B$505,"&lt;="&amp;B283))</f>
        <v/>
      </c>
      <c r="N283" s="5" t="str">
        <f t="shared" si="13"/>
        <v/>
      </c>
      <c r="O283" s="5" t="str">
        <f t="shared" ca="1" si="14"/>
        <v/>
      </c>
    </row>
    <row r="284" spans="1:15">
      <c r="A284" s="2"/>
      <c r="B284" s="3"/>
      <c r="C284" s="16"/>
      <c r="D284" s="2"/>
      <c r="E284" s="7"/>
      <c r="F284" s="7"/>
      <c r="G284" s="2"/>
      <c r="H284" s="2"/>
      <c r="I284" s="2"/>
      <c r="J284" s="16"/>
      <c r="K284" s="6" t="str">
        <f t="shared" si="12"/>
        <v/>
      </c>
      <c r="L284" s="15" t="str">
        <f>IF(B284="","",CONFIG!$B$7+SUMIFS($E$6:$E$505,$B$6:$B$505,"&gt;="&amp;CONFIG!$B$5,$B$6:$B$505,"&lt;="&amp;B284,$G$6:$G$505,"Realizado")-SUMIFS($F$6:$F$505,$B$6:$B$505,"&gt;="&amp;CONFIG!$B$5,$B$6:$B$505,"&lt;="&amp;B284,$G$6:$G$505,"Realizado"))</f>
        <v/>
      </c>
      <c r="M284" s="15" t="str">
        <f>IF(B284="","",CONFIG!$B$7+SUMIFS($E$6:$E$505,$B$6:$B$505,"&gt;="&amp;CONFIG!$B$5,$B$6:$B$505,"&lt;="&amp;B284)-SUMIFS($F$6:$F$505,$B$6:$B$505,"&gt;="&amp;CONFIG!$B$5,$B$6:$B$505,"&lt;="&amp;B284))</f>
        <v/>
      </c>
      <c r="N284" s="5" t="str">
        <f t="shared" si="13"/>
        <v/>
      </c>
      <c r="O284" s="5" t="str">
        <f t="shared" ca="1" si="14"/>
        <v/>
      </c>
    </row>
    <row r="285" spans="1:15">
      <c r="A285" s="2"/>
      <c r="B285" s="3"/>
      <c r="C285" s="16"/>
      <c r="D285" s="2"/>
      <c r="E285" s="7"/>
      <c r="F285" s="7"/>
      <c r="G285" s="2"/>
      <c r="H285" s="2"/>
      <c r="I285" s="2"/>
      <c r="J285" s="16"/>
      <c r="K285" s="6" t="str">
        <f t="shared" si="12"/>
        <v/>
      </c>
      <c r="L285" s="15" t="str">
        <f>IF(B285="","",CONFIG!$B$7+SUMIFS($E$6:$E$505,$B$6:$B$505,"&gt;="&amp;CONFIG!$B$5,$B$6:$B$505,"&lt;="&amp;B285,$G$6:$G$505,"Realizado")-SUMIFS($F$6:$F$505,$B$6:$B$505,"&gt;="&amp;CONFIG!$B$5,$B$6:$B$505,"&lt;="&amp;B285,$G$6:$G$505,"Realizado"))</f>
        <v/>
      </c>
      <c r="M285" s="15" t="str">
        <f>IF(B285="","",CONFIG!$B$7+SUMIFS($E$6:$E$505,$B$6:$B$505,"&gt;="&amp;CONFIG!$B$5,$B$6:$B$505,"&lt;="&amp;B285)-SUMIFS($F$6:$F$505,$B$6:$B$505,"&gt;="&amp;CONFIG!$B$5,$B$6:$B$505,"&lt;="&amp;B285))</f>
        <v/>
      </c>
      <c r="N285" s="5" t="str">
        <f t="shared" si="13"/>
        <v/>
      </c>
      <c r="O285" s="5" t="str">
        <f t="shared" ca="1" si="14"/>
        <v/>
      </c>
    </row>
    <row r="286" spans="1:15">
      <c r="A286" s="2"/>
      <c r="B286" s="3"/>
      <c r="C286" s="16"/>
      <c r="D286" s="2"/>
      <c r="E286" s="7"/>
      <c r="F286" s="7"/>
      <c r="G286" s="2"/>
      <c r="H286" s="2"/>
      <c r="I286" s="2"/>
      <c r="J286" s="16"/>
      <c r="K286" s="6" t="str">
        <f t="shared" si="12"/>
        <v/>
      </c>
      <c r="L286" s="15" t="str">
        <f>IF(B286="","",CONFIG!$B$7+SUMIFS($E$6:$E$505,$B$6:$B$505,"&gt;="&amp;CONFIG!$B$5,$B$6:$B$505,"&lt;="&amp;B286,$G$6:$G$505,"Realizado")-SUMIFS($F$6:$F$505,$B$6:$B$505,"&gt;="&amp;CONFIG!$B$5,$B$6:$B$505,"&lt;="&amp;B286,$G$6:$G$505,"Realizado"))</f>
        <v/>
      </c>
      <c r="M286" s="15" t="str">
        <f>IF(B286="","",CONFIG!$B$7+SUMIFS($E$6:$E$505,$B$6:$B$505,"&gt;="&amp;CONFIG!$B$5,$B$6:$B$505,"&lt;="&amp;B286)-SUMIFS($F$6:$F$505,$B$6:$B$505,"&gt;="&amp;CONFIG!$B$5,$B$6:$B$505,"&lt;="&amp;B286))</f>
        <v/>
      </c>
      <c r="N286" s="5" t="str">
        <f t="shared" si="13"/>
        <v/>
      </c>
      <c r="O286" s="5" t="str">
        <f t="shared" ca="1" si="14"/>
        <v/>
      </c>
    </row>
    <row r="287" spans="1:15">
      <c r="A287" s="2"/>
      <c r="B287" s="3"/>
      <c r="C287" s="16"/>
      <c r="D287" s="2"/>
      <c r="E287" s="7"/>
      <c r="F287" s="7"/>
      <c r="G287" s="2"/>
      <c r="H287" s="2"/>
      <c r="I287" s="2"/>
      <c r="J287" s="16"/>
      <c r="K287" s="6" t="str">
        <f t="shared" si="12"/>
        <v/>
      </c>
      <c r="L287" s="15" t="str">
        <f>IF(B287="","",CONFIG!$B$7+SUMIFS($E$6:$E$505,$B$6:$B$505,"&gt;="&amp;CONFIG!$B$5,$B$6:$B$505,"&lt;="&amp;B287,$G$6:$G$505,"Realizado")-SUMIFS($F$6:$F$505,$B$6:$B$505,"&gt;="&amp;CONFIG!$B$5,$B$6:$B$505,"&lt;="&amp;B287,$G$6:$G$505,"Realizado"))</f>
        <v/>
      </c>
      <c r="M287" s="15" t="str">
        <f>IF(B287="","",CONFIG!$B$7+SUMIFS($E$6:$E$505,$B$6:$B$505,"&gt;="&amp;CONFIG!$B$5,$B$6:$B$505,"&lt;="&amp;B287)-SUMIFS($F$6:$F$505,$B$6:$B$505,"&gt;="&amp;CONFIG!$B$5,$B$6:$B$505,"&lt;="&amp;B287))</f>
        <v/>
      </c>
      <c r="N287" s="5" t="str">
        <f t="shared" si="13"/>
        <v/>
      </c>
      <c r="O287" s="5" t="str">
        <f t="shared" ca="1" si="14"/>
        <v/>
      </c>
    </row>
    <row r="288" spans="1:15">
      <c r="A288" s="2"/>
      <c r="B288" s="3"/>
      <c r="C288" s="16"/>
      <c r="D288" s="2"/>
      <c r="E288" s="7"/>
      <c r="F288" s="7"/>
      <c r="G288" s="2"/>
      <c r="H288" s="2"/>
      <c r="I288" s="2"/>
      <c r="J288" s="16"/>
      <c r="K288" s="6" t="str">
        <f t="shared" si="12"/>
        <v/>
      </c>
      <c r="L288" s="15" t="str">
        <f>IF(B288="","",CONFIG!$B$7+SUMIFS($E$6:$E$505,$B$6:$B$505,"&gt;="&amp;CONFIG!$B$5,$B$6:$B$505,"&lt;="&amp;B288,$G$6:$G$505,"Realizado")-SUMIFS($F$6:$F$505,$B$6:$B$505,"&gt;="&amp;CONFIG!$B$5,$B$6:$B$505,"&lt;="&amp;B288,$G$6:$G$505,"Realizado"))</f>
        <v/>
      </c>
      <c r="M288" s="15" t="str">
        <f>IF(B288="","",CONFIG!$B$7+SUMIFS($E$6:$E$505,$B$6:$B$505,"&gt;="&amp;CONFIG!$B$5,$B$6:$B$505,"&lt;="&amp;B288)-SUMIFS($F$6:$F$505,$B$6:$B$505,"&gt;="&amp;CONFIG!$B$5,$B$6:$B$505,"&lt;="&amp;B288))</f>
        <v/>
      </c>
      <c r="N288" s="5" t="str">
        <f t="shared" si="13"/>
        <v/>
      </c>
      <c r="O288" s="5" t="str">
        <f t="shared" ca="1" si="14"/>
        <v/>
      </c>
    </row>
    <row r="289" spans="1:15">
      <c r="A289" s="2"/>
      <c r="B289" s="3"/>
      <c r="C289" s="16"/>
      <c r="D289" s="2"/>
      <c r="E289" s="7"/>
      <c r="F289" s="7"/>
      <c r="G289" s="2"/>
      <c r="H289" s="2"/>
      <c r="I289" s="2"/>
      <c r="J289" s="16"/>
      <c r="K289" s="6" t="str">
        <f t="shared" si="12"/>
        <v/>
      </c>
      <c r="L289" s="15" t="str">
        <f>IF(B289="","",CONFIG!$B$7+SUMIFS($E$6:$E$505,$B$6:$B$505,"&gt;="&amp;CONFIG!$B$5,$B$6:$B$505,"&lt;="&amp;B289,$G$6:$G$505,"Realizado")-SUMIFS($F$6:$F$505,$B$6:$B$505,"&gt;="&amp;CONFIG!$B$5,$B$6:$B$505,"&lt;="&amp;B289,$G$6:$G$505,"Realizado"))</f>
        <v/>
      </c>
      <c r="M289" s="15" t="str">
        <f>IF(B289="","",CONFIG!$B$7+SUMIFS($E$6:$E$505,$B$6:$B$505,"&gt;="&amp;CONFIG!$B$5,$B$6:$B$505,"&lt;="&amp;B289)-SUMIFS($F$6:$F$505,$B$6:$B$505,"&gt;="&amp;CONFIG!$B$5,$B$6:$B$505,"&lt;="&amp;B289))</f>
        <v/>
      </c>
      <c r="N289" s="5" t="str">
        <f t="shared" si="13"/>
        <v/>
      </c>
      <c r="O289" s="5" t="str">
        <f t="shared" ca="1" si="14"/>
        <v/>
      </c>
    </row>
    <row r="290" spans="1:15">
      <c r="A290" s="2"/>
      <c r="B290" s="3"/>
      <c r="C290" s="16"/>
      <c r="D290" s="2"/>
      <c r="E290" s="7"/>
      <c r="F290" s="7"/>
      <c r="G290" s="2"/>
      <c r="H290" s="2"/>
      <c r="I290" s="2"/>
      <c r="J290" s="16"/>
      <c r="K290" s="6" t="str">
        <f t="shared" si="12"/>
        <v/>
      </c>
      <c r="L290" s="15" t="str">
        <f>IF(B290="","",CONFIG!$B$7+SUMIFS($E$6:$E$505,$B$6:$B$505,"&gt;="&amp;CONFIG!$B$5,$B$6:$B$505,"&lt;="&amp;B290,$G$6:$G$505,"Realizado")-SUMIFS($F$6:$F$505,$B$6:$B$505,"&gt;="&amp;CONFIG!$B$5,$B$6:$B$505,"&lt;="&amp;B290,$G$6:$G$505,"Realizado"))</f>
        <v/>
      </c>
      <c r="M290" s="15" t="str">
        <f>IF(B290="","",CONFIG!$B$7+SUMIFS($E$6:$E$505,$B$6:$B$505,"&gt;="&amp;CONFIG!$B$5,$B$6:$B$505,"&lt;="&amp;B290)-SUMIFS($F$6:$F$505,$B$6:$B$505,"&gt;="&amp;CONFIG!$B$5,$B$6:$B$505,"&lt;="&amp;B290))</f>
        <v/>
      </c>
      <c r="N290" s="5" t="str">
        <f t="shared" si="13"/>
        <v/>
      </c>
      <c r="O290" s="5" t="str">
        <f t="shared" ca="1" si="14"/>
        <v/>
      </c>
    </row>
    <row r="291" spans="1:15">
      <c r="A291" s="2"/>
      <c r="B291" s="3"/>
      <c r="C291" s="16"/>
      <c r="D291" s="2"/>
      <c r="E291" s="7"/>
      <c r="F291" s="7"/>
      <c r="G291" s="2"/>
      <c r="H291" s="2"/>
      <c r="I291" s="2"/>
      <c r="J291" s="16"/>
      <c r="K291" s="6" t="str">
        <f t="shared" si="12"/>
        <v/>
      </c>
      <c r="L291" s="15" t="str">
        <f>IF(B291="","",CONFIG!$B$7+SUMIFS($E$6:$E$505,$B$6:$B$505,"&gt;="&amp;CONFIG!$B$5,$B$6:$B$505,"&lt;="&amp;B291,$G$6:$G$505,"Realizado")-SUMIFS($F$6:$F$505,$B$6:$B$505,"&gt;="&amp;CONFIG!$B$5,$B$6:$B$505,"&lt;="&amp;B291,$G$6:$G$505,"Realizado"))</f>
        <v/>
      </c>
      <c r="M291" s="15" t="str">
        <f>IF(B291="","",CONFIG!$B$7+SUMIFS($E$6:$E$505,$B$6:$B$505,"&gt;="&amp;CONFIG!$B$5,$B$6:$B$505,"&lt;="&amp;B291)-SUMIFS($F$6:$F$505,$B$6:$B$505,"&gt;="&amp;CONFIG!$B$5,$B$6:$B$505,"&lt;="&amp;B291))</f>
        <v/>
      </c>
      <c r="N291" s="5" t="str">
        <f t="shared" si="13"/>
        <v/>
      </c>
      <c r="O291" s="5" t="str">
        <f t="shared" ca="1" si="14"/>
        <v/>
      </c>
    </row>
    <row r="292" spans="1:15">
      <c r="A292" s="2"/>
      <c r="B292" s="3"/>
      <c r="C292" s="16"/>
      <c r="D292" s="2"/>
      <c r="E292" s="7"/>
      <c r="F292" s="7"/>
      <c r="G292" s="2"/>
      <c r="H292" s="2"/>
      <c r="I292" s="2"/>
      <c r="J292" s="16"/>
      <c r="K292" s="6" t="str">
        <f t="shared" si="12"/>
        <v/>
      </c>
      <c r="L292" s="15" t="str">
        <f>IF(B292="","",CONFIG!$B$7+SUMIFS($E$6:$E$505,$B$6:$B$505,"&gt;="&amp;CONFIG!$B$5,$B$6:$B$505,"&lt;="&amp;B292,$G$6:$G$505,"Realizado")-SUMIFS($F$6:$F$505,$B$6:$B$505,"&gt;="&amp;CONFIG!$B$5,$B$6:$B$505,"&lt;="&amp;B292,$G$6:$G$505,"Realizado"))</f>
        <v/>
      </c>
      <c r="M292" s="15" t="str">
        <f>IF(B292="","",CONFIG!$B$7+SUMIFS($E$6:$E$505,$B$6:$B$505,"&gt;="&amp;CONFIG!$B$5,$B$6:$B$505,"&lt;="&amp;B292)-SUMIFS($F$6:$F$505,$B$6:$B$505,"&gt;="&amp;CONFIG!$B$5,$B$6:$B$505,"&lt;="&amp;B292))</f>
        <v/>
      </c>
      <c r="N292" s="5" t="str">
        <f t="shared" si="13"/>
        <v/>
      </c>
      <c r="O292" s="5" t="str">
        <f t="shared" ca="1" si="14"/>
        <v/>
      </c>
    </row>
    <row r="293" spans="1:15">
      <c r="A293" s="2"/>
      <c r="B293" s="3"/>
      <c r="C293" s="16"/>
      <c r="D293" s="2"/>
      <c r="E293" s="7"/>
      <c r="F293" s="7"/>
      <c r="G293" s="2"/>
      <c r="H293" s="2"/>
      <c r="I293" s="2"/>
      <c r="J293" s="16"/>
      <c r="K293" s="6" t="str">
        <f t="shared" si="12"/>
        <v/>
      </c>
      <c r="L293" s="15" t="str">
        <f>IF(B293="","",CONFIG!$B$7+SUMIFS($E$6:$E$505,$B$6:$B$505,"&gt;="&amp;CONFIG!$B$5,$B$6:$B$505,"&lt;="&amp;B293,$G$6:$G$505,"Realizado")-SUMIFS($F$6:$F$505,$B$6:$B$505,"&gt;="&amp;CONFIG!$B$5,$B$6:$B$505,"&lt;="&amp;B293,$G$6:$G$505,"Realizado"))</f>
        <v/>
      </c>
      <c r="M293" s="15" t="str">
        <f>IF(B293="","",CONFIG!$B$7+SUMIFS($E$6:$E$505,$B$6:$B$505,"&gt;="&amp;CONFIG!$B$5,$B$6:$B$505,"&lt;="&amp;B293)-SUMIFS($F$6:$F$505,$B$6:$B$505,"&gt;="&amp;CONFIG!$B$5,$B$6:$B$505,"&lt;="&amp;B293))</f>
        <v/>
      </c>
      <c r="N293" s="5" t="str">
        <f t="shared" si="13"/>
        <v/>
      </c>
      <c r="O293" s="5" t="str">
        <f t="shared" ca="1" si="14"/>
        <v/>
      </c>
    </row>
    <row r="294" spans="1:15">
      <c r="A294" s="2"/>
      <c r="B294" s="3"/>
      <c r="C294" s="16"/>
      <c r="D294" s="2"/>
      <c r="E294" s="7"/>
      <c r="F294" s="7"/>
      <c r="G294" s="2"/>
      <c r="H294" s="2"/>
      <c r="I294" s="2"/>
      <c r="J294" s="16"/>
      <c r="K294" s="6" t="str">
        <f t="shared" si="12"/>
        <v/>
      </c>
      <c r="L294" s="15" t="str">
        <f>IF(B294="","",CONFIG!$B$7+SUMIFS($E$6:$E$505,$B$6:$B$505,"&gt;="&amp;CONFIG!$B$5,$B$6:$B$505,"&lt;="&amp;B294,$G$6:$G$505,"Realizado")-SUMIFS($F$6:$F$505,$B$6:$B$505,"&gt;="&amp;CONFIG!$B$5,$B$6:$B$505,"&lt;="&amp;B294,$G$6:$G$505,"Realizado"))</f>
        <v/>
      </c>
      <c r="M294" s="15" t="str">
        <f>IF(B294="","",CONFIG!$B$7+SUMIFS($E$6:$E$505,$B$6:$B$505,"&gt;="&amp;CONFIG!$B$5,$B$6:$B$505,"&lt;="&amp;B294)-SUMIFS($F$6:$F$505,$B$6:$B$505,"&gt;="&amp;CONFIG!$B$5,$B$6:$B$505,"&lt;="&amp;B294))</f>
        <v/>
      </c>
      <c r="N294" s="5" t="str">
        <f t="shared" si="13"/>
        <v/>
      </c>
      <c r="O294" s="5" t="str">
        <f t="shared" ca="1" si="14"/>
        <v/>
      </c>
    </row>
    <row r="295" spans="1:15">
      <c r="A295" s="2"/>
      <c r="B295" s="3"/>
      <c r="C295" s="16"/>
      <c r="D295" s="2"/>
      <c r="E295" s="7"/>
      <c r="F295" s="7"/>
      <c r="G295" s="2"/>
      <c r="H295" s="2"/>
      <c r="I295" s="2"/>
      <c r="J295" s="16"/>
      <c r="K295" s="6" t="str">
        <f t="shared" si="12"/>
        <v/>
      </c>
      <c r="L295" s="15" t="str">
        <f>IF(B295="","",CONFIG!$B$7+SUMIFS($E$6:$E$505,$B$6:$B$505,"&gt;="&amp;CONFIG!$B$5,$B$6:$B$505,"&lt;="&amp;B295,$G$6:$G$505,"Realizado")-SUMIFS($F$6:$F$505,$B$6:$B$505,"&gt;="&amp;CONFIG!$B$5,$B$6:$B$505,"&lt;="&amp;B295,$G$6:$G$505,"Realizado"))</f>
        <v/>
      </c>
      <c r="M295" s="15" t="str">
        <f>IF(B295="","",CONFIG!$B$7+SUMIFS($E$6:$E$505,$B$6:$B$505,"&gt;="&amp;CONFIG!$B$5,$B$6:$B$505,"&lt;="&amp;B295)-SUMIFS($F$6:$F$505,$B$6:$B$505,"&gt;="&amp;CONFIG!$B$5,$B$6:$B$505,"&lt;="&amp;B295))</f>
        <v/>
      </c>
      <c r="N295" s="5" t="str">
        <f t="shared" si="13"/>
        <v/>
      </c>
      <c r="O295" s="5" t="str">
        <f t="shared" ca="1" si="14"/>
        <v/>
      </c>
    </row>
    <row r="296" spans="1:15">
      <c r="A296" s="2"/>
      <c r="B296" s="3"/>
      <c r="C296" s="16"/>
      <c r="D296" s="2"/>
      <c r="E296" s="7"/>
      <c r="F296" s="7"/>
      <c r="G296" s="2"/>
      <c r="H296" s="2"/>
      <c r="I296" s="2"/>
      <c r="J296" s="16"/>
      <c r="K296" s="6" t="str">
        <f t="shared" si="12"/>
        <v/>
      </c>
      <c r="L296" s="15" t="str">
        <f>IF(B296="","",CONFIG!$B$7+SUMIFS($E$6:$E$505,$B$6:$B$505,"&gt;="&amp;CONFIG!$B$5,$B$6:$B$505,"&lt;="&amp;B296,$G$6:$G$505,"Realizado")-SUMIFS($F$6:$F$505,$B$6:$B$505,"&gt;="&amp;CONFIG!$B$5,$B$6:$B$505,"&lt;="&amp;B296,$G$6:$G$505,"Realizado"))</f>
        <v/>
      </c>
      <c r="M296" s="15" t="str">
        <f>IF(B296="","",CONFIG!$B$7+SUMIFS($E$6:$E$505,$B$6:$B$505,"&gt;="&amp;CONFIG!$B$5,$B$6:$B$505,"&lt;="&amp;B296)-SUMIFS($F$6:$F$505,$B$6:$B$505,"&gt;="&amp;CONFIG!$B$5,$B$6:$B$505,"&lt;="&amp;B296))</f>
        <v/>
      </c>
      <c r="N296" s="5" t="str">
        <f t="shared" si="13"/>
        <v/>
      </c>
      <c r="O296" s="5" t="str">
        <f t="shared" ca="1" si="14"/>
        <v/>
      </c>
    </row>
    <row r="297" spans="1:15">
      <c r="A297" s="2"/>
      <c r="B297" s="3"/>
      <c r="C297" s="16"/>
      <c r="D297" s="2"/>
      <c r="E297" s="7"/>
      <c r="F297" s="7"/>
      <c r="G297" s="2"/>
      <c r="H297" s="2"/>
      <c r="I297" s="2"/>
      <c r="J297" s="16"/>
      <c r="K297" s="6" t="str">
        <f t="shared" si="12"/>
        <v/>
      </c>
      <c r="L297" s="15" t="str">
        <f>IF(B297="","",CONFIG!$B$7+SUMIFS($E$6:$E$505,$B$6:$B$505,"&gt;="&amp;CONFIG!$B$5,$B$6:$B$505,"&lt;="&amp;B297,$G$6:$G$505,"Realizado")-SUMIFS($F$6:$F$505,$B$6:$B$505,"&gt;="&amp;CONFIG!$B$5,$B$6:$B$505,"&lt;="&amp;B297,$G$6:$G$505,"Realizado"))</f>
        <v/>
      </c>
      <c r="M297" s="15" t="str">
        <f>IF(B297="","",CONFIG!$B$7+SUMIFS($E$6:$E$505,$B$6:$B$505,"&gt;="&amp;CONFIG!$B$5,$B$6:$B$505,"&lt;="&amp;B297)-SUMIFS($F$6:$F$505,$B$6:$B$505,"&gt;="&amp;CONFIG!$B$5,$B$6:$B$505,"&lt;="&amp;B297))</f>
        <v/>
      </c>
      <c r="N297" s="5" t="str">
        <f t="shared" si="13"/>
        <v/>
      </c>
      <c r="O297" s="5" t="str">
        <f t="shared" ca="1" si="14"/>
        <v/>
      </c>
    </row>
    <row r="298" spans="1:15">
      <c r="A298" s="2"/>
      <c r="B298" s="3"/>
      <c r="C298" s="16"/>
      <c r="D298" s="2"/>
      <c r="E298" s="7"/>
      <c r="F298" s="7"/>
      <c r="G298" s="2"/>
      <c r="H298" s="2"/>
      <c r="I298" s="2"/>
      <c r="J298" s="16"/>
      <c r="K298" s="6" t="str">
        <f t="shared" si="12"/>
        <v/>
      </c>
      <c r="L298" s="15" t="str">
        <f>IF(B298="","",CONFIG!$B$7+SUMIFS($E$6:$E$505,$B$6:$B$505,"&gt;="&amp;CONFIG!$B$5,$B$6:$B$505,"&lt;="&amp;B298,$G$6:$G$505,"Realizado")-SUMIFS($F$6:$F$505,$B$6:$B$505,"&gt;="&amp;CONFIG!$B$5,$B$6:$B$505,"&lt;="&amp;B298,$G$6:$G$505,"Realizado"))</f>
        <v/>
      </c>
      <c r="M298" s="15" t="str">
        <f>IF(B298="","",CONFIG!$B$7+SUMIFS($E$6:$E$505,$B$6:$B$505,"&gt;="&amp;CONFIG!$B$5,$B$6:$B$505,"&lt;="&amp;B298)-SUMIFS($F$6:$F$505,$B$6:$B$505,"&gt;="&amp;CONFIG!$B$5,$B$6:$B$505,"&lt;="&amp;B298))</f>
        <v/>
      </c>
      <c r="N298" s="5" t="str">
        <f t="shared" si="13"/>
        <v/>
      </c>
      <c r="O298" s="5" t="str">
        <f t="shared" ca="1" si="14"/>
        <v/>
      </c>
    </row>
    <row r="299" spans="1:15">
      <c r="A299" s="2"/>
      <c r="B299" s="3"/>
      <c r="C299" s="16"/>
      <c r="D299" s="2"/>
      <c r="E299" s="7"/>
      <c r="F299" s="7"/>
      <c r="G299" s="2"/>
      <c r="H299" s="2"/>
      <c r="I299" s="2"/>
      <c r="J299" s="16"/>
      <c r="K299" s="6" t="str">
        <f t="shared" si="12"/>
        <v/>
      </c>
      <c r="L299" s="15" t="str">
        <f>IF(B299="","",CONFIG!$B$7+SUMIFS($E$6:$E$505,$B$6:$B$505,"&gt;="&amp;CONFIG!$B$5,$B$6:$B$505,"&lt;="&amp;B299,$G$6:$G$505,"Realizado")-SUMIFS($F$6:$F$505,$B$6:$B$505,"&gt;="&amp;CONFIG!$B$5,$B$6:$B$505,"&lt;="&amp;B299,$G$6:$G$505,"Realizado"))</f>
        <v/>
      </c>
      <c r="M299" s="15" t="str">
        <f>IF(B299="","",CONFIG!$B$7+SUMIFS($E$6:$E$505,$B$6:$B$505,"&gt;="&amp;CONFIG!$B$5,$B$6:$B$505,"&lt;="&amp;B299)-SUMIFS($F$6:$F$505,$B$6:$B$505,"&gt;="&amp;CONFIG!$B$5,$B$6:$B$505,"&lt;="&amp;B299))</f>
        <v/>
      </c>
      <c r="N299" s="5" t="str">
        <f t="shared" si="13"/>
        <v/>
      </c>
      <c r="O299" s="5" t="str">
        <f t="shared" ca="1" si="14"/>
        <v/>
      </c>
    </row>
    <row r="300" spans="1:15">
      <c r="A300" s="2"/>
      <c r="B300" s="3"/>
      <c r="C300" s="16"/>
      <c r="D300" s="2"/>
      <c r="E300" s="7"/>
      <c r="F300" s="7"/>
      <c r="G300" s="2"/>
      <c r="H300" s="2"/>
      <c r="I300" s="2"/>
      <c r="J300" s="16"/>
      <c r="K300" s="6" t="str">
        <f t="shared" si="12"/>
        <v/>
      </c>
      <c r="L300" s="15" t="str">
        <f>IF(B300="","",CONFIG!$B$7+SUMIFS($E$6:$E$505,$B$6:$B$505,"&gt;="&amp;CONFIG!$B$5,$B$6:$B$505,"&lt;="&amp;B300,$G$6:$G$505,"Realizado")-SUMIFS($F$6:$F$505,$B$6:$B$505,"&gt;="&amp;CONFIG!$B$5,$B$6:$B$505,"&lt;="&amp;B300,$G$6:$G$505,"Realizado"))</f>
        <v/>
      </c>
      <c r="M300" s="15" t="str">
        <f>IF(B300="","",CONFIG!$B$7+SUMIFS($E$6:$E$505,$B$6:$B$505,"&gt;="&amp;CONFIG!$B$5,$B$6:$B$505,"&lt;="&amp;B300)-SUMIFS($F$6:$F$505,$B$6:$B$505,"&gt;="&amp;CONFIG!$B$5,$B$6:$B$505,"&lt;="&amp;B300))</f>
        <v/>
      </c>
      <c r="N300" s="5" t="str">
        <f t="shared" si="13"/>
        <v/>
      </c>
      <c r="O300" s="5" t="str">
        <f t="shared" ca="1" si="14"/>
        <v/>
      </c>
    </row>
    <row r="301" spans="1:15">
      <c r="A301" s="2"/>
      <c r="B301" s="3"/>
      <c r="C301" s="16"/>
      <c r="D301" s="2"/>
      <c r="E301" s="7"/>
      <c r="F301" s="7"/>
      <c r="G301" s="2"/>
      <c r="H301" s="2"/>
      <c r="I301" s="2"/>
      <c r="J301" s="16"/>
      <c r="K301" s="6" t="str">
        <f t="shared" si="12"/>
        <v/>
      </c>
      <c r="L301" s="15" t="str">
        <f>IF(B301="","",CONFIG!$B$7+SUMIFS($E$6:$E$505,$B$6:$B$505,"&gt;="&amp;CONFIG!$B$5,$B$6:$B$505,"&lt;="&amp;B301,$G$6:$G$505,"Realizado")-SUMIFS($F$6:$F$505,$B$6:$B$505,"&gt;="&amp;CONFIG!$B$5,$B$6:$B$505,"&lt;="&amp;B301,$G$6:$G$505,"Realizado"))</f>
        <v/>
      </c>
      <c r="M301" s="15" t="str">
        <f>IF(B301="","",CONFIG!$B$7+SUMIFS($E$6:$E$505,$B$6:$B$505,"&gt;="&amp;CONFIG!$B$5,$B$6:$B$505,"&lt;="&amp;B301)-SUMIFS($F$6:$F$505,$B$6:$B$505,"&gt;="&amp;CONFIG!$B$5,$B$6:$B$505,"&lt;="&amp;B301))</f>
        <v/>
      </c>
      <c r="N301" s="5" t="str">
        <f t="shared" si="13"/>
        <v/>
      </c>
      <c r="O301" s="5" t="str">
        <f t="shared" ca="1" si="14"/>
        <v/>
      </c>
    </row>
    <row r="302" spans="1:15">
      <c r="A302" s="2"/>
      <c r="B302" s="3"/>
      <c r="C302" s="16"/>
      <c r="D302" s="2"/>
      <c r="E302" s="7"/>
      <c r="F302" s="7"/>
      <c r="G302" s="2"/>
      <c r="H302" s="2"/>
      <c r="I302" s="2"/>
      <c r="J302" s="16"/>
      <c r="K302" s="6" t="str">
        <f t="shared" si="12"/>
        <v/>
      </c>
      <c r="L302" s="15" t="str">
        <f>IF(B302="","",CONFIG!$B$7+SUMIFS($E$6:$E$505,$B$6:$B$505,"&gt;="&amp;CONFIG!$B$5,$B$6:$B$505,"&lt;="&amp;B302,$G$6:$G$505,"Realizado")-SUMIFS($F$6:$F$505,$B$6:$B$505,"&gt;="&amp;CONFIG!$B$5,$B$6:$B$505,"&lt;="&amp;B302,$G$6:$G$505,"Realizado"))</f>
        <v/>
      </c>
      <c r="M302" s="15" t="str">
        <f>IF(B302="","",CONFIG!$B$7+SUMIFS($E$6:$E$505,$B$6:$B$505,"&gt;="&amp;CONFIG!$B$5,$B$6:$B$505,"&lt;="&amp;B302)-SUMIFS($F$6:$F$505,$B$6:$B$505,"&gt;="&amp;CONFIG!$B$5,$B$6:$B$505,"&lt;="&amp;B302))</f>
        <v/>
      </c>
      <c r="N302" s="5" t="str">
        <f t="shared" si="13"/>
        <v/>
      </c>
      <c r="O302" s="5" t="str">
        <f t="shared" ca="1" si="14"/>
        <v/>
      </c>
    </row>
    <row r="303" spans="1:15">
      <c r="A303" s="2"/>
      <c r="B303" s="3"/>
      <c r="C303" s="16"/>
      <c r="D303" s="2"/>
      <c r="E303" s="7"/>
      <c r="F303" s="7"/>
      <c r="G303" s="2"/>
      <c r="H303" s="2"/>
      <c r="I303" s="2"/>
      <c r="J303" s="16"/>
      <c r="K303" s="6" t="str">
        <f t="shared" si="12"/>
        <v/>
      </c>
      <c r="L303" s="15" t="str">
        <f>IF(B303="","",CONFIG!$B$7+SUMIFS($E$6:$E$505,$B$6:$B$505,"&gt;="&amp;CONFIG!$B$5,$B$6:$B$505,"&lt;="&amp;B303,$G$6:$G$505,"Realizado")-SUMIFS($F$6:$F$505,$B$6:$B$505,"&gt;="&amp;CONFIG!$B$5,$B$6:$B$505,"&lt;="&amp;B303,$G$6:$G$505,"Realizado"))</f>
        <v/>
      </c>
      <c r="M303" s="15" t="str">
        <f>IF(B303="","",CONFIG!$B$7+SUMIFS($E$6:$E$505,$B$6:$B$505,"&gt;="&amp;CONFIG!$B$5,$B$6:$B$505,"&lt;="&amp;B303)-SUMIFS($F$6:$F$505,$B$6:$B$505,"&gt;="&amp;CONFIG!$B$5,$B$6:$B$505,"&lt;="&amp;B303))</f>
        <v/>
      </c>
      <c r="N303" s="5" t="str">
        <f t="shared" si="13"/>
        <v/>
      </c>
      <c r="O303" s="5" t="str">
        <f t="shared" ca="1" si="14"/>
        <v/>
      </c>
    </row>
    <row r="304" spans="1:15">
      <c r="A304" s="2"/>
      <c r="B304" s="3"/>
      <c r="C304" s="16"/>
      <c r="D304" s="2"/>
      <c r="E304" s="7"/>
      <c r="F304" s="7"/>
      <c r="G304" s="2"/>
      <c r="H304" s="2"/>
      <c r="I304" s="2"/>
      <c r="J304" s="16"/>
      <c r="K304" s="6" t="str">
        <f t="shared" si="12"/>
        <v/>
      </c>
      <c r="L304" s="15" t="str">
        <f>IF(B304="","",CONFIG!$B$7+SUMIFS($E$6:$E$505,$B$6:$B$505,"&gt;="&amp;CONFIG!$B$5,$B$6:$B$505,"&lt;="&amp;B304,$G$6:$G$505,"Realizado")-SUMIFS($F$6:$F$505,$B$6:$B$505,"&gt;="&amp;CONFIG!$B$5,$B$6:$B$505,"&lt;="&amp;B304,$G$6:$G$505,"Realizado"))</f>
        <v/>
      </c>
      <c r="M304" s="15" t="str">
        <f>IF(B304="","",CONFIG!$B$7+SUMIFS($E$6:$E$505,$B$6:$B$505,"&gt;="&amp;CONFIG!$B$5,$B$6:$B$505,"&lt;="&amp;B304)-SUMIFS($F$6:$F$505,$B$6:$B$505,"&gt;="&amp;CONFIG!$B$5,$B$6:$B$505,"&lt;="&amp;B304))</f>
        <v/>
      </c>
      <c r="N304" s="5" t="str">
        <f t="shared" si="13"/>
        <v/>
      </c>
      <c r="O304" s="5" t="str">
        <f t="shared" ca="1" si="14"/>
        <v/>
      </c>
    </row>
    <row r="305" spans="1:15">
      <c r="A305" s="2"/>
      <c r="B305" s="3"/>
      <c r="C305" s="16"/>
      <c r="D305" s="2"/>
      <c r="E305" s="7"/>
      <c r="F305" s="7"/>
      <c r="G305" s="2"/>
      <c r="H305" s="2"/>
      <c r="I305" s="2"/>
      <c r="J305" s="16"/>
      <c r="K305" s="6" t="str">
        <f t="shared" si="12"/>
        <v/>
      </c>
      <c r="L305" s="15" t="str">
        <f>IF(B305="","",CONFIG!$B$7+SUMIFS($E$6:$E$505,$B$6:$B$505,"&gt;="&amp;CONFIG!$B$5,$B$6:$B$505,"&lt;="&amp;B305,$G$6:$G$505,"Realizado")-SUMIFS($F$6:$F$505,$B$6:$B$505,"&gt;="&amp;CONFIG!$B$5,$B$6:$B$505,"&lt;="&amp;B305,$G$6:$G$505,"Realizado"))</f>
        <v/>
      </c>
      <c r="M305" s="15" t="str">
        <f>IF(B305="","",CONFIG!$B$7+SUMIFS($E$6:$E$505,$B$6:$B$505,"&gt;="&amp;CONFIG!$B$5,$B$6:$B$505,"&lt;="&amp;B305)-SUMIFS($F$6:$F$505,$B$6:$B$505,"&gt;="&amp;CONFIG!$B$5,$B$6:$B$505,"&lt;="&amp;B305))</f>
        <v/>
      </c>
      <c r="N305" s="5" t="str">
        <f t="shared" si="13"/>
        <v/>
      </c>
      <c r="O305" s="5" t="str">
        <f t="shared" ca="1" si="14"/>
        <v/>
      </c>
    </row>
    <row r="306" spans="1:15">
      <c r="A306" s="2"/>
      <c r="B306" s="3"/>
      <c r="C306" s="16"/>
      <c r="D306" s="2"/>
      <c r="E306" s="7"/>
      <c r="F306" s="7"/>
      <c r="G306" s="2"/>
      <c r="H306" s="2"/>
      <c r="I306" s="2"/>
      <c r="J306" s="16"/>
      <c r="K306" s="6" t="str">
        <f t="shared" si="12"/>
        <v/>
      </c>
      <c r="L306" s="15" t="str">
        <f>IF(B306="","",CONFIG!$B$7+SUMIFS($E$6:$E$505,$B$6:$B$505,"&gt;="&amp;CONFIG!$B$5,$B$6:$B$505,"&lt;="&amp;B306,$G$6:$G$505,"Realizado")-SUMIFS($F$6:$F$505,$B$6:$B$505,"&gt;="&amp;CONFIG!$B$5,$B$6:$B$505,"&lt;="&amp;B306,$G$6:$G$505,"Realizado"))</f>
        <v/>
      </c>
      <c r="M306" s="15" t="str">
        <f>IF(B306="","",CONFIG!$B$7+SUMIFS($E$6:$E$505,$B$6:$B$505,"&gt;="&amp;CONFIG!$B$5,$B$6:$B$505,"&lt;="&amp;B306)-SUMIFS($F$6:$F$505,$B$6:$B$505,"&gt;="&amp;CONFIG!$B$5,$B$6:$B$505,"&lt;="&amp;B306))</f>
        <v/>
      </c>
      <c r="N306" s="5" t="str">
        <f t="shared" si="13"/>
        <v/>
      </c>
      <c r="O306" s="5" t="str">
        <f t="shared" ca="1" si="14"/>
        <v/>
      </c>
    </row>
    <row r="307" spans="1:15">
      <c r="A307" s="2"/>
      <c r="B307" s="3"/>
      <c r="C307" s="16"/>
      <c r="D307" s="2"/>
      <c r="E307" s="7"/>
      <c r="F307" s="7"/>
      <c r="G307" s="2"/>
      <c r="H307" s="2"/>
      <c r="I307" s="2"/>
      <c r="J307" s="16"/>
      <c r="K307" s="6" t="str">
        <f t="shared" si="12"/>
        <v/>
      </c>
      <c r="L307" s="15" t="str">
        <f>IF(B307="","",CONFIG!$B$7+SUMIFS($E$6:$E$505,$B$6:$B$505,"&gt;="&amp;CONFIG!$B$5,$B$6:$B$505,"&lt;="&amp;B307,$G$6:$G$505,"Realizado")-SUMIFS($F$6:$F$505,$B$6:$B$505,"&gt;="&amp;CONFIG!$B$5,$B$6:$B$505,"&lt;="&amp;B307,$G$6:$G$505,"Realizado"))</f>
        <v/>
      </c>
      <c r="M307" s="15" t="str">
        <f>IF(B307="","",CONFIG!$B$7+SUMIFS($E$6:$E$505,$B$6:$B$505,"&gt;="&amp;CONFIG!$B$5,$B$6:$B$505,"&lt;="&amp;B307)-SUMIFS($F$6:$F$505,$B$6:$B$505,"&gt;="&amp;CONFIG!$B$5,$B$6:$B$505,"&lt;="&amp;B307))</f>
        <v/>
      </c>
      <c r="N307" s="5" t="str">
        <f t="shared" si="13"/>
        <v/>
      </c>
      <c r="O307" s="5" t="str">
        <f t="shared" ca="1" si="14"/>
        <v/>
      </c>
    </row>
    <row r="308" spans="1:15">
      <c r="A308" s="2"/>
      <c r="B308" s="3"/>
      <c r="C308" s="16"/>
      <c r="D308" s="2"/>
      <c r="E308" s="7"/>
      <c r="F308" s="7"/>
      <c r="G308" s="2"/>
      <c r="H308" s="2"/>
      <c r="I308" s="2"/>
      <c r="J308" s="16"/>
      <c r="K308" s="6" t="str">
        <f t="shared" si="12"/>
        <v/>
      </c>
      <c r="L308" s="15" t="str">
        <f>IF(B308="","",CONFIG!$B$7+SUMIFS($E$6:$E$505,$B$6:$B$505,"&gt;="&amp;CONFIG!$B$5,$B$6:$B$505,"&lt;="&amp;B308,$G$6:$G$505,"Realizado")-SUMIFS($F$6:$F$505,$B$6:$B$505,"&gt;="&amp;CONFIG!$B$5,$B$6:$B$505,"&lt;="&amp;B308,$G$6:$G$505,"Realizado"))</f>
        <v/>
      </c>
      <c r="M308" s="15" t="str">
        <f>IF(B308="","",CONFIG!$B$7+SUMIFS($E$6:$E$505,$B$6:$B$505,"&gt;="&amp;CONFIG!$B$5,$B$6:$B$505,"&lt;="&amp;B308)-SUMIFS($F$6:$F$505,$B$6:$B$505,"&gt;="&amp;CONFIG!$B$5,$B$6:$B$505,"&lt;="&amp;B308))</f>
        <v/>
      </c>
      <c r="N308" s="5" t="str">
        <f t="shared" si="13"/>
        <v/>
      </c>
      <c r="O308" s="5" t="str">
        <f t="shared" ca="1" si="14"/>
        <v/>
      </c>
    </row>
    <row r="309" spans="1:15">
      <c r="A309" s="2"/>
      <c r="B309" s="3"/>
      <c r="C309" s="16"/>
      <c r="D309" s="2"/>
      <c r="E309" s="7"/>
      <c r="F309" s="7"/>
      <c r="G309" s="2"/>
      <c r="H309" s="2"/>
      <c r="I309" s="2"/>
      <c r="J309" s="16"/>
      <c r="K309" s="6" t="str">
        <f t="shared" si="12"/>
        <v/>
      </c>
      <c r="L309" s="15" t="str">
        <f>IF(B309="","",CONFIG!$B$7+SUMIFS($E$6:$E$505,$B$6:$B$505,"&gt;="&amp;CONFIG!$B$5,$B$6:$B$505,"&lt;="&amp;B309,$G$6:$G$505,"Realizado")-SUMIFS($F$6:$F$505,$B$6:$B$505,"&gt;="&amp;CONFIG!$B$5,$B$6:$B$505,"&lt;="&amp;B309,$G$6:$G$505,"Realizado"))</f>
        <v/>
      </c>
      <c r="M309" s="15" t="str">
        <f>IF(B309="","",CONFIG!$B$7+SUMIFS($E$6:$E$505,$B$6:$B$505,"&gt;="&amp;CONFIG!$B$5,$B$6:$B$505,"&lt;="&amp;B309)-SUMIFS($F$6:$F$505,$B$6:$B$505,"&gt;="&amp;CONFIG!$B$5,$B$6:$B$505,"&lt;="&amp;B309))</f>
        <v/>
      </c>
      <c r="N309" s="5" t="str">
        <f t="shared" si="13"/>
        <v/>
      </c>
      <c r="O309" s="5" t="str">
        <f t="shared" ca="1" si="14"/>
        <v/>
      </c>
    </row>
    <row r="310" spans="1:15">
      <c r="A310" s="2"/>
      <c r="B310" s="3"/>
      <c r="C310" s="16"/>
      <c r="D310" s="2"/>
      <c r="E310" s="7"/>
      <c r="F310" s="7"/>
      <c r="G310" s="2"/>
      <c r="H310" s="2"/>
      <c r="I310" s="2"/>
      <c r="J310" s="16"/>
      <c r="K310" s="6" t="str">
        <f t="shared" si="12"/>
        <v/>
      </c>
      <c r="L310" s="15" t="str">
        <f>IF(B310="","",CONFIG!$B$7+SUMIFS($E$6:$E$505,$B$6:$B$505,"&gt;="&amp;CONFIG!$B$5,$B$6:$B$505,"&lt;="&amp;B310,$G$6:$G$505,"Realizado")-SUMIFS($F$6:$F$505,$B$6:$B$505,"&gt;="&amp;CONFIG!$B$5,$B$6:$B$505,"&lt;="&amp;B310,$G$6:$G$505,"Realizado"))</f>
        <v/>
      </c>
      <c r="M310" s="15" t="str">
        <f>IF(B310="","",CONFIG!$B$7+SUMIFS($E$6:$E$505,$B$6:$B$505,"&gt;="&amp;CONFIG!$B$5,$B$6:$B$505,"&lt;="&amp;B310)-SUMIFS($F$6:$F$505,$B$6:$B$505,"&gt;="&amp;CONFIG!$B$5,$B$6:$B$505,"&lt;="&amp;B310))</f>
        <v/>
      </c>
      <c r="N310" s="5" t="str">
        <f t="shared" si="13"/>
        <v/>
      </c>
      <c r="O310" s="5" t="str">
        <f t="shared" ca="1" si="14"/>
        <v/>
      </c>
    </row>
    <row r="311" spans="1:15">
      <c r="A311" s="2"/>
      <c r="B311" s="3"/>
      <c r="C311" s="16"/>
      <c r="D311" s="2"/>
      <c r="E311" s="7"/>
      <c r="F311" s="7"/>
      <c r="G311" s="2"/>
      <c r="H311" s="2"/>
      <c r="I311" s="2"/>
      <c r="J311" s="16"/>
      <c r="K311" s="6" t="str">
        <f t="shared" si="12"/>
        <v/>
      </c>
      <c r="L311" s="15" t="str">
        <f>IF(B311="","",CONFIG!$B$7+SUMIFS($E$6:$E$505,$B$6:$B$505,"&gt;="&amp;CONFIG!$B$5,$B$6:$B$505,"&lt;="&amp;B311,$G$6:$G$505,"Realizado")-SUMIFS($F$6:$F$505,$B$6:$B$505,"&gt;="&amp;CONFIG!$B$5,$B$6:$B$505,"&lt;="&amp;B311,$G$6:$G$505,"Realizado"))</f>
        <v/>
      </c>
      <c r="M311" s="15" t="str">
        <f>IF(B311="","",CONFIG!$B$7+SUMIFS($E$6:$E$505,$B$6:$B$505,"&gt;="&amp;CONFIG!$B$5,$B$6:$B$505,"&lt;="&amp;B311)-SUMIFS($F$6:$F$505,$B$6:$B$505,"&gt;="&amp;CONFIG!$B$5,$B$6:$B$505,"&lt;="&amp;B311))</f>
        <v/>
      </c>
      <c r="N311" s="5" t="str">
        <f t="shared" si="13"/>
        <v/>
      </c>
      <c r="O311" s="5" t="str">
        <f t="shared" ca="1" si="14"/>
        <v/>
      </c>
    </row>
    <row r="312" spans="1:15">
      <c r="A312" s="2"/>
      <c r="B312" s="3"/>
      <c r="C312" s="16"/>
      <c r="D312" s="2"/>
      <c r="E312" s="7"/>
      <c r="F312" s="7"/>
      <c r="G312" s="2"/>
      <c r="H312" s="2"/>
      <c r="I312" s="2"/>
      <c r="J312" s="16"/>
      <c r="K312" s="6" t="str">
        <f t="shared" si="12"/>
        <v/>
      </c>
      <c r="L312" s="15" t="str">
        <f>IF(B312="","",CONFIG!$B$7+SUMIFS($E$6:$E$505,$B$6:$B$505,"&gt;="&amp;CONFIG!$B$5,$B$6:$B$505,"&lt;="&amp;B312,$G$6:$G$505,"Realizado")-SUMIFS($F$6:$F$505,$B$6:$B$505,"&gt;="&amp;CONFIG!$B$5,$B$6:$B$505,"&lt;="&amp;B312,$G$6:$G$505,"Realizado"))</f>
        <v/>
      </c>
      <c r="M312" s="15" t="str">
        <f>IF(B312="","",CONFIG!$B$7+SUMIFS($E$6:$E$505,$B$6:$B$505,"&gt;="&amp;CONFIG!$B$5,$B$6:$B$505,"&lt;="&amp;B312)-SUMIFS($F$6:$F$505,$B$6:$B$505,"&gt;="&amp;CONFIG!$B$5,$B$6:$B$505,"&lt;="&amp;B312))</f>
        <v/>
      </c>
      <c r="N312" s="5" t="str">
        <f t="shared" si="13"/>
        <v/>
      </c>
      <c r="O312" s="5" t="str">
        <f t="shared" ca="1" si="14"/>
        <v/>
      </c>
    </row>
    <row r="313" spans="1:15">
      <c r="A313" s="2"/>
      <c r="B313" s="3"/>
      <c r="C313" s="16"/>
      <c r="D313" s="2"/>
      <c r="E313" s="7"/>
      <c r="F313" s="7"/>
      <c r="G313" s="2"/>
      <c r="H313" s="2"/>
      <c r="I313" s="2"/>
      <c r="J313" s="16"/>
      <c r="K313" s="6" t="str">
        <f t="shared" si="12"/>
        <v/>
      </c>
      <c r="L313" s="15" t="str">
        <f>IF(B313="","",CONFIG!$B$7+SUMIFS($E$6:$E$505,$B$6:$B$505,"&gt;="&amp;CONFIG!$B$5,$B$6:$B$505,"&lt;="&amp;B313,$G$6:$G$505,"Realizado")-SUMIFS($F$6:$F$505,$B$6:$B$505,"&gt;="&amp;CONFIG!$B$5,$B$6:$B$505,"&lt;="&amp;B313,$G$6:$G$505,"Realizado"))</f>
        <v/>
      </c>
      <c r="M313" s="15" t="str">
        <f>IF(B313="","",CONFIG!$B$7+SUMIFS($E$6:$E$505,$B$6:$B$505,"&gt;="&amp;CONFIG!$B$5,$B$6:$B$505,"&lt;="&amp;B313)-SUMIFS($F$6:$F$505,$B$6:$B$505,"&gt;="&amp;CONFIG!$B$5,$B$6:$B$505,"&lt;="&amp;B313))</f>
        <v/>
      </c>
      <c r="N313" s="5" t="str">
        <f t="shared" si="13"/>
        <v/>
      </c>
      <c r="O313" s="5" t="str">
        <f t="shared" ca="1" si="14"/>
        <v/>
      </c>
    </row>
    <row r="314" spans="1:15">
      <c r="A314" s="2"/>
      <c r="B314" s="3"/>
      <c r="C314" s="16"/>
      <c r="D314" s="2"/>
      <c r="E314" s="7"/>
      <c r="F314" s="7"/>
      <c r="G314" s="2"/>
      <c r="H314" s="2"/>
      <c r="I314" s="2"/>
      <c r="J314" s="16"/>
      <c r="K314" s="6" t="str">
        <f t="shared" si="12"/>
        <v/>
      </c>
      <c r="L314" s="15" t="str">
        <f>IF(B314="","",CONFIG!$B$7+SUMIFS($E$6:$E$505,$B$6:$B$505,"&gt;="&amp;CONFIG!$B$5,$B$6:$B$505,"&lt;="&amp;B314,$G$6:$G$505,"Realizado")-SUMIFS($F$6:$F$505,$B$6:$B$505,"&gt;="&amp;CONFIG!$B$5,$B$6:$B$505,"&lt;="&amp;B314,$G$6:$G$505,"Realizado"))</f>
        <v/>
      </c>
      <c r="M314" s="15" t="str">
        <f>IF(B314="","",CONFIG!$B$7+SUMIFS($E$6:$E$505,$B$6:$B$505,"&gt;="&amp;CONFIG!$B$5,$B$6:$B$505,"&lt;="&amp;B314)-SUMIFS($F$6:$F$505,$B$6:$B$505,"&gt;="&amp;CONFIG!$B$5,$B$6:$B$505,"&lt;="&amp;B314))</f>
        <v/>
      </c>
      <c r="N314" s="5" t="str">
        <f t="shared" si="13"/>
        <v/>
      </c>
      <c r="O314" s="5" t="str">
        <f t="shared" ca="1" si="14"/>
        <v/>
      </c>
    </row>
    <row r="315" spans="1:15">
      <c r="A315" s="2"/>
      <c r="B315" s="3"/>
      <c r="C315" s="16"/>
      <c r="D315" s="2"/>
      <c r="E315" s="7"/>
      <c r="F315" s="7"/>
      <c r="G315" s="2"/>
      <c r="H315" s="2"/>
      <c r="I315" s="2"/>
      <c r="J315" s="16"/>
      <c r="K315" s="6" t="str">
        <f t="shared" si="12"/>
        <v/>
      </c>
      <c r="L315" s="15" t="str">
        <f>IF(B315="","",CONFIG!$B$7+SUMIFS($E$6:$E$505,$B$6:$B$505,"&gt;="&amp;CONFIG!$B$5,$B$6:$B$505,"&lt;="&amp;B315,$G$6:$G$505,"Realizado")-SUMIFS($F$6:$F$505,$B$6:$B$505,"&gt;="&amp;CONFIG!$B$5,$B$6:$B$505,"&lt;="&amp;B315,$G$6:$G$505,"Realizado"))</f>
        <v/>
      </c>
      <c r="M315" s="15" t="str">
        <f>IF(B315="","",CONFIG!$B$7+SUMIFS($E$6:$E$505,$B$6:$B$505,"&gt;="&amp;CONFIG!$B$5,$B$6:$B$505,"&lt;="&amp;B315)-SUMIFS($F$6:$F$505,$B$6:$B$505,"&gt;="&amp;CONFIG!$B$5,$B$6:$B$505,"&lt;="&amp;B315))</f>
        <v/>
      </c>
      <c r="N315" s="5" t="str">
        <f t="shared" si="13"/>
        <v/>
      </c>
      <c r="O315" s="5" t="str">
        <f t="shared" ca="1" si="14"/>
        <v/>
      </c>
    </row>
    <row r="316" spans="1:15">
      <c r="A316" s="2"/>
      <c r="B316" s="3"/>
      <c r="C316" s="16"/>
      <c r="D316" s="2"/>
      <c r="E316" s="7"/>
      <c r="F316" s="7"/>
      <c r="G316" s="2"/>
      <c r="H316" s="2"/>
      <c r="I316" s="2"/>
      <c r="J316" s="16"/>
      <c r="K316" s="6" t="str">
        <f t="shared" si="12"/>
        <v/>
      </c>
      <c r="L316" s="15" t="str">
        <f>IF(B316="","",CONFIG!$B$7+SUMIFS($E$6:$E$505,$B$6:$B$505,"&gt;="&amp;CONFIG!$B$5,$B$6:$B$505,"&lt;="&amp;B316,$G$6:$G$505,"Realizado")-SUMIFS($F$6:$F$505,$B$6:$B$505,"&gt;="&amp;CONFIG!$B$5,$B$6:$B$505,"&lt;="&amp;B316,$G$6:$G$505,"Realizado"))</f>
        <v/>
      </c>
      <c r="M316" s="15" t="str">
        <f>IF(B316="","",CONFIG!$B$7+SUMIFS($E$6:$E$505,$B$6:$B$505,"&gt;="&amp;CONFIG!$B$5,$B$6:$B$505,"&lt;="&amp;B316)-SUMIFS($F$6:$F$505,$B$6:$B$505,"&gt;="&amp;CONFIG!$B$5,$B$6:$B$505,"&lt;="&amp;B316))</f>
        <v/>
      </c>
      <c r="N316" s="5" t="str">
        <f t="shared" si="13"/>
        <v/>
      </c>
      <c r="O316" s="5" t="str">
        <f t="shared" ca="1" si="14"/>
        <v/>
      </c>
    </row>
    <row r="317" spans="1:15">
      <c r="A317" s="2"/>
      <c r="B317" s="3"/>
      <c r="C317" s="16"/>
      <c r="D317" s="2"/>
      <c r="E317" s="7"/>
      <c r="F317" s="7"/>
      <c r="G317" s="2"/>
      <c r="H317" s="2"/>
      <c r="I317" s="2"/>
      <c r="J317" s="16"/>
      <c r="K317" s="6" t="str">
        <f t="shared" si="12"/>
        <v/>
      </c>
      <c r="L317" s="15" t="str">
        <f>IF(B317="","",CONFIG!$B$7+SUMIFS($E$6:$E$505,$B$6:$B$505,"&gt;="&amp;CONFIG!$B$5,$B$6:$B$505,"&lt;="&amp;B317,$G$6:$G$505,"Realizado")-SUMIFS($F$6:$F$505,$B$6:$B$505,"&gt;="&amp;CONFIG!$B$5,$B$6:$B$505,"&lt;="&amp;B317,$G$6:$G$505,"Realizado"))</f>
        <v/>
      </c>
      <c r="M317" s="15" t="str">
        <f>IF(B317="","",CONFIG!$B$7+SUMIFS($E$6:$E$505,$B$6:$B$505,"&gt;="&amp;CONFIG!$B$5,$B$6:$B$505,"&lt;="&amp;B317)-SUMIFS($F$6:$F$505,$B$6:$B$505,"&gt;="&amp;CONFIG!$B$5,$B$6:$B$505,"&lt;="&amp;B317))</f>
        <v/>
      </c>
      <c r="N317" s="5" t="str">
        <f t="shared" si="13"/>
        <v/>
      </c>
      <c r="O317" s="5" t="str">
        <f t="shared" ca="1" si="14"/>
        <v/>
      </c>
    </row>
    <row r="318" spans="1:15">
      <c r="A318" s="2"/>
      <c r="B318" s="3"/>
      <c r="C318" s="16"/>
      <c r="D318" s="2"/>
      <c r="E318" s="7"/>
      <c r="F318" s="7"/>
      <c r="G318" s="2"/>
      <c r="H318" s="2"/>
      <c r="I318" s="2"/>
      <c r="J318" s="16"/>
      <c r="K318" s="6" t="str">
        <f t="shared" si="12"/>
        <v/>
      </c>
      <c r="L318" s="15" t="str">
        <f>IF(B318="","",CONFIG!$B$7+SUMIFS($E$6:$E$505,$B$6:$B$505,"&gt;="&amp;CONFIG!$B$5,$B$6:$B$505,"&lt;="&amp;B318,$G$6:$G$505,"Realizado")-SUMIFS($F$6:$F$505,$B$6:$B$505,"&gt;="&amp;CONFIG!$B$5,$B$6:$B$505,"&lt;="&amp;B318,$G$6:$G$505,"Realizado"))</f>
        <v/>
      </c>
      <c r="M318" s="15" t="str">
        <f>IF(B318="","",CONFIG!$B$7+SUMIFS($E$6:$E$505,$B$6:$B$505,"&gt;="&amp;CONFIG!$B$5,$B$6:$B$505,"&lt;="&amp;B318)-SUMIFS($F$6:$F$505,$B$6:$B$505,"&gt;="&amp;CONFIG!$B$5,$B$6:$B$505,"&lt;="&amp;B318))</f>
        <v/>
      </c>
      <c r="N318" s="5" t="str">
        <f t="shared" si="13"/>
        <v/>
      </c>
      <c r="O318" s="5" t="str">
        <f t="shared" ca="1" si="14"/>
        <v/>
      </c>
    </row>
    <row r="319" spans="1:15">
      <c r="A319" s="2"/>
      <c r="B319" s="3"/>
      <c r="C319" s="16"/>
      <c r="D319" s="2"/>
      <c r="E319" s="7"/>
      <c r="F319" s="7"/>
      <c r="G319" s="2"/>
      <c r="H319" s="2"/>
      <c r="I319" s="2"/>
      <c r="J319" s="16"/>
      <c r="K319" s="6" t="str">
        <f t="shared" si="12"/>
        <v/>
      </c>
      <c r="L319" s="15" t="str">
        <f>IF(B319="","",CONFIG!$B$7+SUMIFS($E$6:$E$505,$B$6:$B$505,"&gt;="&amp;CONFIG!$B$5,$B$6:$B$505,"&lt;="&amp;B319,$G$6:$G$505,"Realizado")-SUMIFS($F$6:$F$505,$B$6:$B$505,"&gt;="&amp;CONFIG!$B$5,$B$6:$B$505,"&lt;="&amp;B319,$G$6:$G$505,"Realizado"))</f>
        <v/>
      </c>
      <c r="M319" s="15" t="str">
        <f>IF(B319="","",CONFIG!$B$7+SUMIFS($E$6:$E$505,$B$6:$B$505,"&gt;="&amp;CONFIG!$B$5,$B$6:$B$505,"&lt;="&amp;B319)-SUMIFS($F$6:$F$505,$B$6:$B$505,"&gt;="&amp;CONFIG!$B$5,$B$6:$B$505,"&lt;="&amp;B319))</f>
        <v/>
      </c>
      <c r="N319" s="5" t="str">
        <f t="shared" si="13"/>
        <v/>
      </c>
      <c r="O319" s="5" t="str">
        <f t="shared" ca="1" si="14"/>
        <v/>
      </c>
    </row>
    <row r="320" spans="1:15">
      <c r="A320" s="2"/>
      <c r="B320" s="3"/>
      <c r="C320" s="16"/>
      <c r="D320" s="2"/>
      <c r="E320" s="7"/>
      <c r="F320" s="7"/>
      <c r="G320" s="2"/>
      <c r="H320" s="2"/>
      <c r="I320" s="2"/>
      <c r="J320" s="16"/>
      <c r="K320" s="6" t="str">
        <f t="shared" si="12"/>
        <v/>
      </c>
      <c r="L320" s="15" t="str">
        <f>IF(B320="","",CONFIG!$B$7+SUMIFS($E$6:$E$505,$B$6:$B$505,"&gt;="&amp;CONFIG!$B$5,$B$6:$B$505,"&lt;="&amp;B320,$G$6:$G$505,"Realizado")-SUMIFS($F$6:$F$505,$B$6:$B$505,"&gt;="&amp;CONFIG!$B$5,$B$6:$B$505,"&lt;="&amp;B320,$G$6:$G$505,"Realizado"))</f>
        <v/>
      </c>
      <c r="M320" s="15" t="str">
        <f>IF(B320="","",CONFIG!$B$7+SUMIFS($E$6:$E$505,$B$6:$B$505,"&gt;="&amp;CONFIG!$B$5,$B$6:$B$505,"&lt;="&amp;B320)-SUMIFS($F$6:$F$505,$B$6:$B$505,"&gt;="&amp;CONFIG!$B$5,$B$6:$B$505,"&lt;="&amp;B320))</f>
        <v/>
      </c>
      <c r="N320" s="5" t="str">
        <f t="shared" si="13"/>
        <v/>
      </c>
      <c r="O320" s="5" t="str">
        <f t="shared" ca="1" si="14"/>
        <v/>
      </c>
    </row>
    <row r="321" spans="1:15">
      <c r="A321" s="2"/>
      <c r="B321" s="3"/>
      <c r="C321" s="16"/>
      <c r="D321" s="2"/>
      <c r="E321" s="7"/>
      <c r="F321" s="7"/>
      <c r="G321" s="2"/>
      <c r="H321" s="2"/>
      <c r="I321" s="2"/>
      <c r="J321" s="16"/>
      <c r="K321" s="6" t="str">
        <f t="shared" si="12"/>
        <v/>
      </c>
      <c r="L321" s="15" t="str">
        <f>IF(B321="","",CONFIG!$B$7+SUMIFS($E$6:$E$505,$B$6:$B$505,"&gt;="&amp;CONFIG!$B$5,$B$6:$B$505,"&lt;="&amp;B321,$G$6:$G$505,"Realizado")-SUMIFS($F$6:$F$505,$B$6:$B$505,"&gt;="&amp;CONFIG!$B$5,$B$6:$B$505,"&lt;="&amp;B321,$G$6:$G$505,"Realizado"))</f>
        <v/>
      </c>
      <c r="M321" s="15" t="str">
        <f>IF(B321="","",CONFIG!$B$7+SUMIFS($E$6:$E$505,$B$6:$B$505,"&gt;="&amp;CONFIG!$B$5,$B$6:$B$505,"&lt;="&amp;B321)-SUMIFS($F$6:$F$505,$B$6:$B$505,"&gt;="&amp;CONFIG!$B$5,$B$6:$B$505,"&lt;="&amp;B321))</f>
        <v/>
      </c>
      <c r="N321" s="5" t="str">
        <f t="shared" si="13"/>
        <v/>
      </c>
      <c r="O321" s="5" t="str">
        <f t="shared" ca="1" si="14"/>
        <v/>
      </c>
    </row>
    <row r="322" spans="1:15">
      <c r="A322" s="2"/>
      <c r="B322" s="3"/>
      <c r="C322" s="16"/>
      <c r="D322" s="2"/>
      <c r="E322" s="7"/>
      <c r="F322" s="7"/>
      <c r="G322" s="2"/>
      <c r="H322" s="2"/>
      <c r="I322" s="2"/>
      <c r="J322" s="16"/>
      <c r="K322" s="6" t="str">
        <f t="shared" si="12"/>
        <v/>
      </c>
      <c r="L322" s="15" t="str">
        <f>IF(B322="","",CONFIG!$B$7+SUMIFS($E$6:$E$505,$B$6:$B$505,"&gt;="&amp;CONFIG!$B$5,$B$6:$B$505,"&lt;="&amp;B322,$G$6:$G$505,"Realizado")-SUMIFS($F$6:$F$505,$B$6:$B$505,"&gt;="&amp;CONFIG!$B$5,$B$6:$B$505,"&lt;="&amp;B322,$G$6:$G$505,"Realizado"))</f>
        <v/>
      </c>
      <c r="M322" s="15" t="str">
        <f>IF(B322="","",CONFIG!$B$7+SUMIFS($E$6:$E$505,$B$6:$B$505,"&gt;="&amp;CONFIG!$B$5,$B$6:$B$505,"&lt;="&amp;B322)-SUMIFS($F$6:$F$505,$B$6:$B$505,"&gt;="&amp;CONFIG!$B$5,$B$6:$B$505,"&lt;="&amp;B322))</f>
        <v/>
      </c>
      <c r="N322" s="5" t="str">
        <f t="shared" si="13"/>
        <v/>
      </c>
      <c r="O322" s="5" t="str">
        <f t="shared" ca="1" si="14"/>
        <v/>
      </c>
    </row>
    <row r="323" spans="1:15">
      <c r="A323" s="2"/>
      <c r="B323" s="3"/>
      <c r="C323" s="16"/>
      <c r="D323" s="2"/>
      <c r="E323" s="7"/>
      <c r="F323" s="7"/>
      <c r="G323" s="2"/>
      <c r="H323" s="2"/>
      <c r="I323" s="2"/>
      <c r="J323" s="16"/>
      <c r="K323" s="6" t="str">
        <f t="shared" si="12"/>
        <v/>
      </c>
      <c r="L323" s="15" t="str">
        <f>IF(B323="","",CONFIG!$B$7+SUMIFS($E$6:$E$505,$B$6:$B$505,"&gt;="&amp;CONFIG!$B$5,$B$6:$B$505,"&lt;="&amp;B323,$G$6:$G$505,"Realizado")-SUMIFS($F$6:$F$505,$B$6:$B$505,"&gt;="&amp;CONFIG!$B$5,$B$6:$B$505,"&lt;="&amp;B323,$G$6:$G$505,"Realizado"))</f>
        <v/>
      </c>
      <c r="M323" s="15" t="str">
        <f>IF(B323="","",CONFIG!$B$7+SUMIFS($E$6:$E$505,$B$6:$B$505,"&gt;="&amp;CONFIG!$B$5,$B$6:$B$505,"&lt;="&amp;B323)-SUMIFS($F$6:$F$505,$B$6:$B$505,"&gt;="&amp;CONFIG!$B$5,$B$6:$B$505,"&lt;="&amp;B323))</f>
        <v/>
      </c>
      <c r="N323" s="5" t="str">
        <f t="shared" si="13"/>
        <v/>
      </c>
      <c r="O323" s="5" t="str">
        <f t="shared" ca="1" si="14"/>
        <v/>
      </c>
    </row>
    <row r="324" spans="1:15">
      <c r="A324" s="2"/>
      <c r="B324" s="3"/>
      <c r="C324" s="16"/>
      <c r="D324" s="2"/>
      <c r="E324" s="7"/>
      <c r="F324" s="7"/>
      <c r="G324" s="2"/>
      <c r="H324" s="2"/>
      <c r="I324" s="2"/>
      <c r="J324" s="16"/>
      <c r="K324" s="6" t="str">
        <f t="shared" si="12"/>
        <v/>
      </c>
      <c r="L324" s="15" t="str">
        <f>IF(B324="","",CONFIG!$B$7+SUMIFS($E$6:$E$505,$B$6:$B$505,"&gt;="&amp;CONFIG!$B$5,$B$6:$B$505,"&lt;="&amp;B324,$G$6:$G$505,"Realizado")-SUMIFS($F$6:$F$505,$B$6:$B$505,"&gt;="&amp;CONFIG!$B$5,$B$6:$B$505,"&lt;="&amp;B324,$G$6:$G$505,"Realizado"))</f>
        <v/>
      </c>
      <c r="M324" s="15" t="str">
        <f>IF(B324="","",CONFIG!$B$7+SUMIFS($E$6:$E$505,$B$6:$B$505,"&gt;="&amp;CONFIG!$B$5,$B$6:$B$505,"&lt;="&amp;B324)-SUMIFS($F$6:$F$505,$B$6:$B$505,"&gt;="&amp;CONFIG!$B$5,$B$6:$B$505,"&lt;="&amp;B324))</f>
        <v/>
      </c>
      <c r="N324" s="5" t="str">
        <f t="shared" si="13"/>
        <v/>
      </c>
      <c r="O324" s="5" t="str">
        <f t="shared" ca="1" si="14"/>
        <v/>
      </c>
    </row>
    <row r="325" spans="1:15">
      <c r="A325" s="2"/>
      <c r="B325" s="3"/>
      <c r="C325" s="16"/>
      <c r="D325" s="2"/>
      <c r="E325" s="7"/>
      <c r="F325" s="7"/>
      <c r="G325" s="2"/>
      <c r="H325" s="2"/>
      <c r="I325" s="2"/>
      <c r="J325" s="16"/>
      <c r="K325" s="6" t="str">
        <f t="shared" si="12"/>
        <v/>
      </c>
      <c r="L325" s="15" t="str">
        <f>IF(B325="","",CONFIG!$B$7+SUMIFS($E$6:$E$505,$B$6:$B$505,"&gt;="&amp;CONFIG!$B$5,$B$6:$B$505,"&lt;="&amp;B325,$G$6:$G$505,"Realizado")-SUMIFS($F$6:$F$505,$B$6:$B$505,"&gt;="&amp;CONFIG!$B$5,$B$6:$B$505,"&lt;="&amp;B325,$G$6:$G$505,"Realizado"))</f>
        <v/>
      </c>
      <c r="M325" s="15" t="str">
        <f>IF(B325="","",CONFIG!$B$7+SUMIFS($E$6:$E$505,$B$6:$B$505,"&gt;="&amp;CONFIG!$B$5,$B$6:$B$505,"&lt;="&amp;B325)-SUMIFS($F$6:$F$505,$B$6:$B$505,"&gt;="&amp;CONFIG!$B$5,$B$6:$B$505,"&lt;="&amp;B325))</f>
        <v/>
      </c>
      <c r="N325" s="5" t="str">
        <f t="shared" si="13"/>
        <v/>
      </c>
      <c r="O325" s="5" t="str">
        <f t="shared" ca="1" si="14"/>
        <v/>
      </c>
    </row>
    <row r="326" spans="1:15">
      <c r="A326" s="2"/>
      <c r="B326" s="3"/>
      <c r="C326" s="16"/>
      <c r="D326" s="2"/>
      <c r="E326" s="7"/>
      <c r="F326" s="7"/>
      <c r="G326" s="2"/>
      <c r="H326" s="2"/>
      <c r="I326" s="2"/>
      <c r="J326" s="16"/>
      <c r="K326" s="6" t="str">
        <f t="shared" ref="K326:K389" si="15">IF(B326="","",SUM(E326)-SUM(F326))</f>
        <v/>
      </c>
      <c r="L326" s="15" t="str">
        <f>IF(B326="","",CONFIG!$B$7+SUMIFS($E$6:$E$505,$B$6:$B$505,"&gt;="&amp;CONFIG!$B$5,$B$6:$B$505,"&lt;="&amp;B326,$G$6:$G$505,"Realizado")-SUMIFS($F$6:$F$505,$B$6:$B$505,"&gt;="&amp;CONFIG!$B$5,$B$6:$B$505,"&lt;="&amp;B326,$G$6:$G$505,"Realizado"))</f>
        <v/>
      </c>
      <c r="M326" s="15" t="str">
        <f>IF(B326="","",CONFIG!$B$7+SUMIFS($E$6:$E$505,$B$6:$B$505,"&gt;="&amp;CONFIG!$B$5,$B$6:$B$505,"&lt;="&amp;B326)-SUMIFS($F$6:$F$505,$B$6:$B$505,"&gt;="&amp;CONFIG!$B$5,$B$6:$B$505,"&lt;="&amp;B326))</f>
        <v/>
      </c>
      <c r="N326" s="5" t="str">
        <f t="shared" ref="N326:N389" si="16">IF(B326="","",TEXT(B326,"mmm/yyyy"))</f>
        <v/>
      </c>
      <c r="O326" s="5" t="str">
        <f t="shared" ref="O326:O389" ca="1" si="17">IF(B326="","",IF(OR(SUM(E326)&lt;0,SUM(F326)&lt;0),"ERRO: valor negativo",IF(AND(SUM(E326)&gt;0,SUM(F326)&gt;0),"ERRO: entrada e saída",IF(AND(SUM(E326)=0,SUM(F326)=0),"ERRO: informe valor",IF(C326="","ERRO: descrição",IF(D326="","ERRO: categoria",IF(G326="","ERRO: status",IF(I326="","ERRO: conta",IF(AND(G326="Previsto",B326&lt;TODAY()),"ATENÇÃO: previsão vencida","OK")))))))))</f>
        <v/>
      </c>
    </row>
    <row r="327" spans="1:15">
      <c r="A327" s="2"/>
      <c r="B327" s="3"/>
      <c r="C327" s="16"/>
      <c r="D327" s="2"/>
      <c r="E327" s="7"/>
      <c r="F327" s="7"/>
      <c r="G327" s="2"/>
      <c r="H327" s="2"/>
      <c r="I327" s="2"/>
      <c r="J327" s="16"/>
      <c r="K327" s="6" t="str">
        <f t="shared" si="15"/>
        <v/>
      </c>
      <c r="L327" s="15" t="str">
        <f>IF(B327="","",CONFIG!$B$7+SUMIFS($E$6:$E$505,$B$6:$B$505,"&gt;="&amp;CONFIG!$B$5,$B$6:$B$505,"&lt;="&amp;B327,$G$6:$G$505,"Realizado")-SUMIFS($F$6:$F$505,$B$6:$B$505,"&gt;="&amp;CONFIG!$B$5,$B$6:$B$505,"&lt;="&amp;B327,$G$6:$G$505,"Realizado"))</f>
        <v/>
      </c>
      <c r="M327" s="15" t="str">
        <f>IF(B327="","",CONFIG!$B$7+SUMIFS($E$6:$E$505,$B$6:$B$505,"&gt;="&amp;CONFIG!$B$5,$B$6:$B$505,"&lt;="&amp;B327)-SUMIFS($F$6:$F$505,$B$6:$B$505,"&gt;="&amp;CONFIG!$B$5,$B$6:$B$505,"&lt;="&amp;B327))</f>
        <v/>
      </c>
      <c r="N327" s="5" t="str">
        <f t="shared" si="16"/>
        <v/>
      </c>
      <c r="O327" s="5" t="str">
        <f t="shared" ca="1" si="17"/>
        <v/>
      </c>
    </row>
    <row r="328" spans="1:15">
      <c r="A328" s="2"/>
      <c r="B328" s="3"/>
      <c r="C328" s="16"/>
      <c r="D328" s="2"/>
      <c r="E328" s="7"/>
      <c r="F328" s="7"/>
      <c r="G328" s="2"/>
      <c r="H328" s="2"/>
      <c r="I328" s="2"/>
      <c r="J328" s="16"/>
      <c r="K328" s="6" t="str">
        <f t="shared" si="15"/>
        <v/>
      </c>
      <c r="L328" s="15" t="str">
        <f>IF(B328="","",CONFIG!$B$7+SUMIFS($E$6:$E$505,$B$6:$B$505,"&gt;="&amp;CONFIG!$B$5,$B$6:$B$505,"&lt;="&amp;B328,$G$6:$G$505,"Realizado")-SUMIFS($F$6:$F$505,$B$6:$B$505,"&gt;="&amp;CONFIG!$B$5,$B$6:$B$505,"&lt;="&amp;B328,$G$6:$G$505,"Realizado"))</f>
        <v/>
      </c>
      <c r="M328" s="15" t="str">
        <f>IF(B328="","",CONFIG!$B$7+SUMIFS($E$6:$E$505,$B$6:$B$505,"&gt;="&amp;CONFIG!$B$5,$B$6:$B$505,"&lt;="&amp;B328)-SUMIFS($F$6:$F$505,$B$6:$B$505,"&gt;="&amp;CONFIG!$B$5,$B$6:$B$505,"&lt;="&amp;B328))</f>
        <v/>
      </c>
      <c r="N328" s="5" t="str">
        <f t="shared" si="16"/>
        <v/>
      </c>
      <c r="O328" s="5" t="str">
        <f t="shared" ca="1" si="17"/>
        <v/>
      </c>
    </row>
    <row r="329" spans="1:15">
      <c r="A329" s="2"/>
      <c r="B329" s="3"/>
      <c r="C329" s="16"/>
      <c r="D329" s="2"/>
      <c r="E329" s="7"/>
      <c r="F329" s="7"/>
      <c r="G329" s="2"/>
      <c r="H329" s="2"/>
      <c r="I329" s="2"/>
      <c r="J329" s="16"/>
      <c r="K329" s="6" t="str">
        <f t="shared" si="15"/>
        <v/>
      </c>
      <c r="L329" s="15" t="str">
        <f>IF(B329="","",CONFIG!$B$7+SUMIFS($E$6:$E$505,$B$6:$B$505,"&gt;="&amp;CONFIG!$B$5,$B$6:$B$505,"&lt;="&amp;B329,$G$6:$G$505,"Realizado")-SUMIFS($F$6:$F$505,$B$6:$B$505,"&gt;="&amp;CONFIG!$B$5,$B$6:$B$505,"&lt;="&amp;B329,$G$6:$G$505,"Realizado"))</f>
        <v/>
      </c>
      <c r="M329" s="15" t="str">
        <f>IF(B329="","",CONFIG!$B$7+SUMIFS($E$6:$E$505,$B$6:$B$505,"&gt;="&amp;CONFIG!$B$5,$B$6:$B$505,"&lt;="&amp;B329)-SUMIFS($F$6:$F$505,$B$6:$B$505,"&gt;="&amp;CONFIG!$B$5,$B$6:$B$505,"&lt;="&amp;B329))</f>
        <v/>
      </c>
      <c r="N329" s="5" t="str">
        <f t="shared" si="16"/>
        <v/>
      </c>
      <c r="O329" s="5" t="str">
        <f t="shared" ca="1" si="17"/>
        <v/>
      </c>
    </row>
    <row r="330" spans="1:15">
      <c r="A330" s="2"/>
      <c r="B330" s="3"/>
      <c r="C330" s="16"/>
      <c r="D330" s="2"/>
      <c r="E330" s="7"/>
      <c r="F330" s="7"/>
      <c r="G330" s="2"/>
      <c r="H330" s="2"/>
      <c r="I330" s="2"/>
      <c r="J330" s="16"/>
      <c r="K330" s="6" t="str">
        <f t="shared" si="15"/>
        <v/>
      </c>
      <c r="L330" s="15" t="str">
        <f>IF(B330="","",CONFIG!$B$7+SUMIFS($E$6:$E$505,$B$6:$B$505,"&gt;="&amp;CONFIG!$B$5,$B$6:$B$505,"&lt;="&amp;B330,$G$6:$G$505,"Realizado")-SUMIFS($F$6:$F$505,$B$6:$B$505,"&gt;="&amp;CONFIG!$B$5,$B$6:$B$505,"&lt;="&amp;B330,$G$6:$G$505,"Realizado"))</f>
        <v/>
      </c>
      <c r="M330" s="15" t="str">
        <f>IF(B330="","",CONFIG!$B$7+SUMIFS($E$6:$E$505,$B$6:$B$505,"&gt;="&amp;CONFIG!$B$5,$B$6:$B$505,"&lt;="&amp;B330)-SUMIFS($F$6:$F$505,$B$6:$B$505,"&gt;="&amp;CONFIG!$B$5,$B$6:$B$505,"&lt;="&amp;B330))</f>
        <v/>
      </c>
      <c r="N330" s="5" t="str">
        <f t="shared" si="16"/>
        <v/>
      </c>
      <c r="O330" s="5" t="str">
        <f t="shared" ca="1" si="17"/>
        <v/>
      </c>
    </row>
    <row r="331" spans="1:15">
      <c r="A331" s="2"/>
      <c r="B331" s="3"/>
      <c r="C331" s="16"/>
      <c r="D331" s="2"/>
      <c r="E331" s="7"/>
      <c r="F331" s="7"/>
      <c r="G331" s="2"/>
      <c r="H331" s="2"/>
      <c r="I331" s="2"/>
      <c r="J331" s="16"/>
      <c r="K331" s="6" t="str">
        <f t="shared" si="15"/>
        <v/>
      </c>
      <c r="L331" s="15" t="str">
        <f>IF(B331="","",CONFIG!$B$7+SUMIFS($E$6:$E$505,$B$6:$B$505,"&gt;="&amp;CONFIG!$B$5,$B$6:$B$505,"&lt;="&amp;B331,$G$6:$G$505,"Realizado")-SUMIFS($F$6:$F$505,$B$6:$B$505,"&gt;="&amp;CONFIG!$B$5,$B$6:$B$505,"&lt;="&amp;B331,$G$6:$G$505,"Realizado"))</f>
        <v/>
      </c>
      <c r="M331" s="15" t="str">
        <f>IF(B331="","",CONFIG!$B$7+SUMIFS($E$6:$E$505,$B$6:$B$505,"&gt;="&amp;CONFIG!$B$5,$B$6:$B$505,"&lt;="&amp;B331)-SUMIFS($F$6:$F$505,$B$6:$B$505,"&gt;="&amp;CONFIG!$B$5,$B$6:$B$505,"&lt;="&amp;B331))</f>
        <v/>
      </c>
      <c r="N331" s="5" t="str">
        <f t="shared" si="16"/>
        <v/>
      </c>
      <c r="O331" s="5" t="str">
        <f t="shared" ca="1" si="17"/>
        <v/>
      </c>
    </row>
    <row r="332" spans="1:15">
      <c r="A332" s="2"/>
      <c r="B332" s="3"/>
      <c r="C332" s="16"/>
      <c r="D332" s="2"/>
      <c r="E332" s="7"/>
      <c r="F332" s="7"/>
      <c r="G332" s="2"/>
      <c r="H332" s="2"/>
      <c r="I332" s="2"/>
      <c r="J332" s="16"/>
      <c r="K332" s="6" t="str">
        <f t="shared" si="15"/>
        <v/>
      </c>
      <c r="L332" s="15" t="str">
        <f>IF(B332="","",CONFIG!$B$7+SUMIFS($E$6:$E$505,$B$6:$B$505,"&gt;="&amp;CONFIG!$B$5,$B$6:$B$505,"&lt;="&amp;B332,$G$6:$G$505,"Realizado")-SUMIFS($F$6:$F$505,$B$6:$B$505,"&gt;="&amp;CONFIG!$B$5,$B$6:$B$505,"&lt;="&amp;B332,$G$6:$G$505,"Realizado"))</f>
        <v/>
      </c>
      <c r="M332" s="15" t="str">
        <f>IF(B332="","",CONFIG!$B$7+SUMIFS($E$6:$E$505,$B$6:$B$505,"&gt;="&amp;CONFIG!$B$5,$B$6:$B$505,"&lt;="&amp;B332)-SUMIFS($F$6:$F$505,$B$6:$B$505,"&gt;="&amp;CONFIG!$B$5,$B$6:$B$505,"&lt;="&amp;B332))</f>
        <v/>
      </c>
      <c r="N332" s="5" t="str">
        <f t="shared" si="16"/>
        <v/>
      </c>
      <c r="O332" s="5" t="str">
        <f t="shared" ca="1" si="17"/>
        <v/>
      </c>
    </row>
    <row r="333" spans="1:15">
      <c r="A333" s="2"/>
      <c r="B333" s="3"/>
      <c r="C333" s="16"/>
      <c r="D333" s="2"/>
      <c r="E333" s="7"/>
      <c r="F333" s="7"/>
      <c r="G333" s="2"/>
      <c r="H333" s="2"/>
      <c r="I333" s="2"/>
      <c r="J333" s="16"/>
      <c r="K333" s="6" t="str">
        <f t="shared" si="15"/>
        <v/>
      </c>
      <c r="L333" s="15" t="str">
        <f>IF(B333="","",CONFIG!$B$7+SUMIFS($E$6:$E$505,$B$6:$B$505,"&gt;="&amp;CONFIG!$B$5,$B$6:$B$505,"&lt;="&amp;B333,$G$6:$G$505,"Realizado")-SUMIFS($F$6:$F$505,$B$6:$B$505,"&gt;="&amp;CONFIG!$B$5,$B$6:$B$505,"&lt;="&amp;B333,$G$6:$G$505,"Realizado"))</f>
        <v/>
      </c>
      <c r="M333" s="15" t="str">
        <f>IF(B333="","",CONFIG!$B$7+SUMIFS($E$6:$E$505,$B$6:$B$505,"&gt;="&amp;CONFIG!$B$5,$B$6:$B$505,"&lt;="&amp;B333)-SUMIFS($F$6:$F$505,$B$6:$B$505,"&gt;="&amp;CONFIG!$B$5,$B$6:$B$505,"&lt;="&amp;B333))</f>
        <v/>
      </c>
      <c r="N333" s="5" t="str">
        <f t="shared" si="16"/>
        <v/>
      </c>
      <c r="O333" s="5" t="str">
        <f t="shared" ca="1" si="17"/>
        <v/>
      </c>
    </row>
    <row r="334" spans="1:15">
      <c r="A334" s="2"/>
      <c r="B334" s="3"/>
      <c r="C334" s="16"/>
      <c r="D334" s="2"/>
      <c r="E334" s="7"/>
      <c r="F334" s="7"/>
      <c r="G334" s="2"/>
      <c r="H334" s="2"/>
      <c r="I334" s="2"/>
      <c r="J334" s="16"/>
      <c r="K334" s="6" t="str">
        <f t="shared" si="15"/>
        <v/>
      </c>
      <c r="L334" s="15" t="str">
        <f>IF(B334="","",CONFIG!$B$7+SUMIFS($E$6:$E$505,$B$6:$B$505,"&gt;="&amp;CONFIG!$B$5,$B$6:$B$505,"&lt;="&amp;B334,$G$6:$G$505,"Realizado")-SUMIFS($F$6:$F$505,$B$6:$B$505,"&gt;="&amp;CONFIG!$B$5,$B$6:$B$505,"&lt;="&amp;B334,$G$6:$G$505,"Realizado"))</f>
        <v/>
      </c>
      <c r="M334" s="15" t="str">
        <f>IF(B334="","",CONFIG!$B$7+SUMIFS($E$6:$E$505,$B$6:$B$505,"&gt;="&amp;CONFIG!$B$5,$B$6:$B$505,"&lt;="&amp;B334)-SUMIFS($F$6:$F$505,$B$6:$B$505,"&gt;="&amp;CONFIG!$B$5,$B$6:$B$505,"&lt;="&amp;B334))</f>
        <v/>
      </c>
      <c r="N334" s="5" t="str">
        <f t="shared" si="16"/>
        <v/>
      </c>
      <c r="O334" s="5" t="str">
        <f t="shared" ca="1" si="17"/>
        <v/>
      </c>
    </row>
    <row r="335" spans="1:15">
      <c r="A335" s="2"/>
      <c r="B335" s="3"/>
      <c r="C335" s="16"/>
      <c r="D335" s="2"/>
      <c r="E335" s="7"/>
      <c r="F335" s="7"/>
      <c r="G335" s="2"/>
      <c r="H335" s="2"/>
      <c r="I335" s="2"/>
      <c r="J335" s="16"/>
      <c r="K335" s="6" t="str">
        <f t="shared" si="15"/>
        <v/>
      </c>
      <c r="L335" s="15" t="str">
        <f>IF(B335="","",CONFIG!$B$7+SUMIFS($E$6:$E$505,$B$6:$B$505,"&gt;="&amp;CONFIG!$B$5,$B$6:$B$505,"&lt;="&amp;B335,$G$6:$G$505,"Realizado")-SUMIFS($F$6:$F$505,$B$6:$B$505,"&gt;="&amp;CONFIG!$B$5,$B$6:$B$505,"&lt;="&amp;B335,$G$6:$G$505,"Realizado"))</f>
        <v/>
      </c>
      <c r="M335" s="15" t="str">
        <f>IF(B335="","",CONFIG!$B$7+SUMIFS($E$6:$E$505,$B$6:$B$505,"&gt;="&amp;CONFIG!$B$5,$B$6:$B$505,"&lt;="&amp;B335)-SUMIFS($F$6:$F$505,$B$6:$B$505,"&gt;="&amp;CONFIG!$B$5,$B$6:$B$505,"&lt;="&amp;B335))</f>
        <v/>
      </c>
      <c r="N335" s="5" t="str">
        <f t="shared" si="16"/>
        <v/>
      </c>
      <c r="O335" s="5" t="str">
        <f t="shared" ca="1" si="17"/>
        <v/>
      </c>
    </row>
    <row r="336" spans="1:15">
      <c r="A336" s="2"/>
      <c r="B336" s="3"/>
      <c r="C336" s="16"/>
      <c r="D336" s="2"/>
      <c r="E336" s="7"/>
      <c r="F336" s="7"/>
      <c r="G336" s="2"/>
      <c r="H336" s="2"/>
      <c r="I336" s="2"/>
      <c r="J336" s="16"/>
      <c r="K336" s="6" t="str">
        <f t="shared" si="15"/>
        <v/>
      </c>
      <c r="L336" s="15" t="str">
        <f>IF(B336="","",CONFIG!$B$7+SUMIFS($E$6:$E$505,$B$6:$B$505,"&gt;="&amp;CONFIG!$B$5,$B$6:$B$505,"&lt;="&amp;B336,$G$6:$G$505,"Realizado")-SUMIFS($F$6:$F$505,$B$6:$B$505,"&gt;="&amp;CONFIG!$B$5,$B$6:$B$505,"&lt;="&amp;B336,$G$6:$G$505,"Realizado"))</f>
        <v/>
      </c>
      <c r="M336" s="15" t="str">
        <f>IF(B336="","",CONFIG!$B$7+SUMIFS($E$6:$E$505,$B$6:$B$505,"&gt;="&amp;CONFIG!$B$5,$B$6:$B$505,"&lt;="&amp;B336)-SUMIFS($F$6:$F$505,$B$6:$B$505,"&gt;="&amp;CONFIG!$B$5,$B$6:$B$505,"&lt;="&amp;B336))</f>
        <v/>
      </c>
      <c r="N336" s="5" t="str">
        <f t="shared" si="16"/>
        <v/>
      </c>
      <c r="O336" s="5" t="str">
        <f t="shared" ca="1" si="17"/>
        <v/>
      </c>
    </row>
    <row r="337" spans="1:15">
      <c r="A337" s="2"/>
      <c r="B337" s="3"/>
      <c r="C337" s="16"/>
      <c r="D337" s="2"/>
      <c r="E337" s="7"/>
      <c r="F337" s="7"/>
      <c r="G337" s="2"/>
      <c r="H337" s="2"/>
      <c r="I337" s="2"/>
      <c r="J337" s="16"/>
      <c r="K337" s="6" t="str">
        <f t="shared" si="15"/>
        <v/>
      </c>
      <c r="L337" s="15" t="str">
        <f>IF(B337="","",CONFIG!$B$7+SUMIFS($E$6:$E$505,$B$6:$B$505,"&gt;="&amp;CONFIG!$B$5,$B$6:$B$505,"&lt;="&amp;B337,$G$6:$G$505,"Realizado")-SUMIFS($F$6:$F$505,$B$6:$B$505,"&gt;="&amp;CONFIG!$B$5,$B$6:$B$505,"&lt;="&amp;B337,$G$6:$G$505,"Realizado"))</f>
        <v/>
      </c>
      <c r="M337" s="15" t="str">
        <f>IF(B337="","",CONFIG!$B$7+SUMIFS($E$6:$E$505,$B$6:$B$505,"&gt;="&amp;CONFIG!$B$5,$B$6:$B$505,"&lt;="&amp;B337)-SUMIFS($F$6:$F$505,$B$6:$B$505,"&gt;="&amp;CONFIG!$B$5,$B$6:$B$505,"&lt;="&amp;B337))</f>
        <v/>
      </c>
      <c r="N337" s="5" t="str">
        <f t="shared" si="16"/>
        <v/>
      </c>
      <c r="O337" s="5" t="str">
        <f t="shared" ca="1" si="17"/>
        <v/>
      </c>
    </row>
    <row r="338" spans="1:15">
      <c r="A338" s="2"/>
      <c r="B338" s="3"/>
      <c r="C338" s="16"/>
      <c r="D338" s="2"/>
      <c r="E338" s="7"/>
      <c r="F338" s="7"/>
      <c r="G338" s="2"/>
      <c r="H338" s="2"/>
      <c r="I338" s="2"/>
      <c r="J338" s="16"/>
      <c r="K338" s="6" t="str">
        <f t="shared" si="15"/>
        <v/>
      </c>
      <c r="L338" s="15" t="str">
        <f>IF(B338="","",CONFIG!$B$7+SUMIFS($E$6:$E$505,$B$6:$B$505,"&gt;="&amp;CONFIG!$B$5,$B$6:$B$505,"&lt;="&amp;B338,$G$6:$G$505,"Realizado")-SUMIFS($F$6:$F$505,$B$6:$B$505,"&gt;="&amp;CONFIG!$B$5,$B$6:$B$505,"&lt;="&amp;B338,$G$6:$G$505,"Realizado"))</f>
        <v/>
      </c>
      <c r="M338" s="15" t="str">
        <f>IF(B338="","",CONFIG!$B$7+SUMIFS($E$6:$E$505,$B$6:$B$505,"&gt;="&amp;CONFIG!$B$5,$B$6:$B$505,"&lt;="&amp;B338)-SUMIFS($F$6:$F$505,$B$6:$B$505,"&gt;="&amp;CONFIG!$B$5,$B$6:$B$505,"&lt;="&amp;B338))</f>
        <v/>
      </c>
      <c r="N338" s="5" t="str">
        <f t="shared" si="16"/>
        <v/>
      </c>
      <c r="O338" s="5" t="str">
        <f t="shared" ca="1" si="17"/>
        <v/>
      </c>
    </row>
    <row r="339" spans="1:15">
      <c r="A339" s="2"/>
      <c r="B339" s="3"/>
      <c r="C339" s="16"/>
      <c r="D339" s="2"/>
      <c r="E339" s="7"/>
      <c r="F339" s="7"/>
      <c r="G339" s="2"/>
      <c r="H339" s="2"/>
      <c r="I339" s="2"/>
      <c r="J339" s="16"/>
      <c r="K339" s="6" t="str">
        <f t="shared" si="15"/>
        <v/>
      </c>
      <c r="L339" s="15" t="str">
        <f>IF(B339="","",CONFIG!$B$7+SUMIFS($E$6:$E$505,$B$6:$B$505,"&gt;="&amp;CONFIG!$B$5,$B$6:$B$505,"&lt;="&amp;B339,$G$6:$G$505,"Realizado")-SUMIFS($F$6:$F$505,$B$6:$B$505,"&gt;="&amp;CONFIG!$B$5,$B$6:$B$505,"&lt;="&amp;B339,$G$6:$G$505,"Realizado"))</f>
        <v/>
      </c>
      <c r="M339" s="15" t="str">
        <f>IF(B339="","",CONFIG!$B$7+SUMIFS($E$6:$E$505,$B$6:$B$505,"&gt;="&amp;CONFIG!$B$5,$B$6:$B$505,"&lt;="&amp;B339)-SUMIFS($F$6:$F$505,$B$6:$B$505,"&gt;="&amp;CONFIG!$B$5,$B$6:$B$505,"&lt;="&amp;B339))</f>
        <v/>
      </c>
      <c r="N339" s="5" t="str">
        <f t="shared" si="16"/>
        <v/>
      </c>
      <c r="O339" s="5" t="str">
        <f t="shared" ca="1" si="17"/>
        <v/>
      </c>
    </row>
    <row r="340" spans="1:15">
      <c r="A340" s="2"/>
      <c r="B340" s="3"/>
      <c r="C340" s="16"/>
      <c r="D340" s="2"/>
      <c r="E340" s="7"/>
      <c r="F340" s="7"/>
      <c r="G340" s="2"/>
      <c r="H340" s="2"/>
      <c r="I340" s="2"/>
      <c r="J340" s="16"/>
      <c r="K340" s="6" t="str">
        <f t="shared" si="15"/>
        <v/>
      </c>
      <c r="L340" s="15" t="str">
        <f>IF(B340="","",CONFIG!$B$7+SUMIFS($E$6:$E$505,$B$6:$B$505,"&gt;="&amp;CONFIG!$B$5,$B$6:$B$505,"&lt;="&amp;B340,$G$6:$G$505,"Realizado")-SUMIFS($F$6:$F$505,$B$6:$B$505,"&gt;="&amp;CONFIG!$B$5,$B$6:$B$505,"&lt;="&amp;B340,$G$6:$G$505,"Realizado"))</f>
        <v/>
      </c>
      <c r="M340" s="15" t="str">
        <f>IF(B340="","",CONFIG!$B$7+SUMIFS($E$6:$E$505,$B$6:$B$505,"&gt;="&amp;CONFIG!$B$5,$B$6:$B$505,"&lt;="&amp;B340)-SUMIFS($F$6:$F$505,$B$6:$B$505,"&gt;="&amp;CONFIG!$B$5,$B$6:$B$505,"&lt;="&amp;B340))</f>
        <v/>
      </c>
      <c r="N340" s="5" t="str">
        <f t="shared" si="16"/>
        <v/>
      </c>
      <c r="O340" s="5" t="str">
        <f t="shared" ca="1" si="17"/>
        <v/>
      </c>
    </row>
    <row r="341" spans="1:15">
      <c r="A341" s="2"/>
      <c r="B341" s="3"/>
      <c r="C341" s="16"/>
      <c r="D341" s="2"/>
      <c r="E341" s="7"/>
      <c r="F341" s="7"/>
      <c r="G341" s="2"/>
      <c r="H341" s="2"/>
      <c r="I341" s="2"/>
      <c r="J341" s="16"/>
      <c r="K341" s="6" t="str">
        <f t="shared" si="15"/>
        <v/>
      </c>
      <c r="L341" s="15" t="str">
        <f>IF(B341="","",CONFIG!$B$7+SUMIFS($E$6:$E$505,$B$6:$B$505,"&gt;="&amp;CONFIG!$B$5,$B$6:$B$505,"&lt;="&amp;B341,$G$6:$G$505,"Realizado")-SUMIFS($F$6:$F$505,$B$6:$B$505,"&gt;="&amp;CONFIG!$B$5,$B$6:$B$505,"&lt;="&amp;B341,$G$6:$G$505,"Realizado"))</f>
        <v/>
      </c>
      <c r="M341" s="15" t="str">
        <f>IF(B341="","",CONFIG!$B$7+SUMIFS($E$6:$E$505,$B$6:$B$505,"&gt;="&amp;CONFIG!$B$5,$B$6:$B$505,"&lt;="&amp;B341)-SUMIFS($F$6:$F$505,$B$6:$B$505,"&gt;="&amp;CONFIG!$B$5,$B$6:$B$505,"&lt;="&amp;B341))</f>
        <v/>
      </c>
      <c r="N341" s="5" t="str">
        <f t="shared" si="16"/>
        <v/>
      </c>
      <c r="O341" s="5" t="str">
        <f t="shared" ca="1" si="17"/>
        <v/>
      </c>
    </row>
    <row r="342" spans="1:15">
      <c r="A342" s="2"/>
      <c r="B342" s="3"/>
      <c r="C342" s="16"/>
      <c r="D342" s="2"/>
      <c r="E342" s="7"/>
      <c r="F342" s="7"/>
      <c r="G342" s="2"/>
      <c r="H342" s="2"/>
      <c r="I342" s="2"/>
      <c r="J342" s="16"/>
      <c r="K342" s="6" t="str">
        <f t="shared" si="15"/>
        <v/>
      </c>
      <c r="L342" s="15" t="str">
        <f>IF(B342="","",CONFIG!$B$7+SUMIFS($E$6:$E$505,$B$6:$B$505,"&gt;="&amp;CONFIG!$B$5,$B$6:$B$505,"&lt;="&amp;B342,$G$6:$G$505,"Realizado")-SUMIFS($F$6:$F$505,$B$6:$B$505,"&gt;="&amp;CONFIG!$B$5,$B$6:$B$505,"&lt;="&amp;B342,$G$6:$G$505,"Realizado"))</f>
        <v/>
      </c>
      <c r="M342" s="15" t="str">
        <f>IF(B342="","",CONFIG!$B$7+SUMIFS($E$6:$E$505,$B$6:$B$505,"&gt;="&amp;CONFIG!$B$5,$B$6:$B$505,"&lt;="&amp;B342)-SUMIFS($F$6:$F$505,$B$6:$B$505,"&gt;="&amp;CONFIG!$B$5,$B$6:$B$505,"&lt;="&amp;B342))</f>
        <v/>
      </c>
      <c r="N342" s="5" t="str">
        <f t="shared" si="16"/>
        <v/>
      </c>
      <c r="O342" s="5" t="str">
        <f t="shared" ca="1" si="17"/>
        <v/>
      </c>
    </row>
    <row r="343" spans="1:15">
      <c r="A343" s="2"/>
      <c r="B343" s="3"/>
      <c r="C343" s="16"/>
      <c r="D343" s="2"/>
      <c r="E343" s="7"/>
      <c r="F343" s="7"/>
      <c r="G343" s="2"/>
      <c r="H343" s="2"/>
      <c r="I343" s="2"/>
      <c r="J343" s="16"/>
      <c r="K343" s="6" t="str">
        <f t="shared" si="15"/>
        <v/>
      </c>
      <c r="L343" s="15" t="str">
        <f>IF(B343="","",CONFIG!$B$7+SUMIFS($E$6:$E$505,$B$6:$B$505,"&gt;="&amp;CONFIG!$B$5,$B$6:$B$505,"&lt;="&amp;B343,$G$6:$G$505,"Realizado")-SUMIFS($F$6:$F$505,$B$6:$B$505,"&gt;="&amp;CONFIG!$B$5,$B$6:$B$505,"&lt;="&amp;B343,$G$6:$G$505,"Realizado"))</f>
        <v/>
      </c>
      <c r="M343" s="15" t="str">
        <f>IF(B343="","",CONFIG!$B$7+SUMIFS($E$6:$E$505,$B$6:$B$505,"&gt;="&amp;CONFIG!$B$5,$B$6:$B$505,"&lt;="&amp;B343)-SUMIFS($F$6:$F$505,$B$6:$B$505,"&gt;="&amp;CONFIG!$B$5,$B$6:$B$505,"&lt;="&amp;B343))</f>
        <v/>
      </c>
      <c r="N343" s="5" t="str">
        <f t="shared" si="16"/>
        <v/>
      </c>
      <c r="O343" s="5" t="str">
        <f t="shared" ca="1" si="17"/>
        <v/>
      </c>
    </row>
    <row r="344" spans="1:15">
      <c r="A344" s="2"/>
      <c r="B344" s="3"/>
      <c r="C344" s="16"/>
      <c r="D344" s="2"/>
      <c r="E344" s="7"/>
      <c r="F344" s="7"/>
      <c r="G344" s="2"/>
      <c r="H344" s="2"/>
      <c r="I344" s="2"/>
      <c r="J344" s="16"/>
      <c r="K344" s="6" t="str">
        <f t="shared" si="15"/>
        <v/>
      </c>
      <c r="L344" s="15" t="str">
        <f>IF(B344="","",CONFIG!$B$7+SUMIFS($E$6:$E$505,$B$6:$B$505,"&gt;="&amp;CONFIG!$B$5,$B$6:$B$505,"&lt;="&amp;B344,$G$6:$G$505,"Realizado")-SUMIFS($F$6:$F$505,$B$6:$B$505,"&gt;="&amp;CONFIG!$B$5,$B$6:$B$505,"&lt;="&amp;B344,$G$6:$G$505,"Realizado"))</f>
        <v/>
      </c>
      <c r="M344" s="15" t="str">
        <f>IF(B344="","",CONFIG!$B$7+SUMIFS($E$6:$E$505,$B$6:$B$505,"&gt;="&amp;CONFIG!$B$5,$B$6:$B$505,"&lt;="&amp;B344)-SUMIFS($F$6:$F$505,$B$6:$B$505,"&gt;="&amp;CONFIG!$B$5,$B$6:$B$505,"&lt;="&amp;B344))</f>
        <v/>
      </c>
      <c r="N344" s="5" t="str">
        <f t="shared" si="16"/>
        <v/>
      </c>
      <c r="O344" s="5" t="str">
        <f t="shared" ca="1" si="17"/>
        <v/>
      </c>
    </row>
    <row r="345" spans="1:15">
      <c r="A345" s="2"/>
      <c r="B345" s="3"/>
      <c r="C345" s="16"/>
      <c r="D345" s="2"/>
      <c r="E345" s="7"/>
      <c r="F345" s="7"/>
      <c r="G345" s="2"/>
      <c r="H345" s="2"/>
      <c r="I345" s="2"/>
      <c r="J345" s="16"/>
      <c r="K345" s="6" t="str">
        <f t="shared" si="15"/>
        <v/>
      </c>
      <c r="L345" s="15" t="str">
        <f>IF(B345="","",CONFIG!$B$7+SUMIFS($E$6:$E$505,$B$6:$B$505,"&gt;="&amp;CONFIG!$B$5,$B$6:$B$505,"&lt;="&amp;B345,$G$6:$G$505,"Realizado")-SUMIFS($F$6:$F$505,$B$6:$B$505,"&gt;="&amp;CONFIG!$B$5,$B$6:$B$505,"&lt;="&amp;B345,$G$6:$G$505,"Realizado"))</f>
        <v/>
      </c>
      <c r="M345" s="15" t="str">
        <f>IF(B345="","",CONFIG!$B$7+SUMIFS($E$6:$E$505,$B$6:$B$505,"&gt;="&amp;CONFIG!$B$5,$B$6:$B$505,"&lt;="&amp;B345)-SUMIFS($F$6:$F$505,$B$6:$B$505,"&gt;="&amp;CONFIG!$B$5,$B$6:$B$505,"&lt;="&amp;B345))</f>
        <v/>
      </c>
      <c r="N345" s="5" t="str">
        <f t="shared" si="16"/>
        <v/>
      </c>
      <c r="O345" s="5" t="str">
        <f t="shared" ca="1" si="17"/>
        <v/>
      </c>
    </row>
    <row r="346" spans="1:15">
      <c r="A346" s="2"/>
      <c r="B346" s="3"/>
      <c r="C346" s="16"/>
      <c r="D346" s="2"/>
      <c r="E346" s="7"/>
      <c r="F346" s="7"/>
      <c r="G346" s="2"/>
      <c r="H346" s="2"/>
      <c r="I346" s="2"/>
      <c r="J346" s="16"/>
      <c r="K346" s="6" t="str">
        <f t="shared" si="15"/>
        <v/>
      </c>
      <c r="L346" s="15" t="str">
        <f>IF(B346="","",CONFIG!$B$7+SUMIFS($E$6:$E$505,$B$6:$B$505,"&gt;="&amp;CONFIG!$B$5,$B$6:$B$505,"&lt;="&amp;B346,$G$6:$G$505,"Realizado")-SUMIFS($F$6:$F$505,$B$6:$B$505,"&gt;="&amp;CONFIG!$B$5,$B$6:$B$505,"&lt;="&amp;B346,$G$6:$G$505,"Realizado"))</f>
        <v/>
      </c>
      <c r="M346" s="15" t="str">
        <f>IF(B346="","",CONFIG!$B$7+SUMIFS($E$6:$E$505,$B$6:$B$505,"&gt;="&amp;CONFIG!$B$5,$B$6:$B$505,"&lt;="&amp;B346)-SUMIFS($F$6:$F$505,$B$6:$B$505,"&gt;="&amp;CONFIG!$B$5,$B$6:$B$505,"&lt;="&amp;B346))</f>
        <v/>
      </c>
      <c r="N346" s="5" t="str">
        <f t="shared" si="16"/>
        <v/>
      </c>
      <c r="O346" s="5" t="str">
        <f t="shared" ca="1" si="17"/>
        <v/>
      </c>
    </row>
    <row r="347" spans="1:15">
      <c r="A347" s="2"/>
      <c r="B347" s="3"/>
      <c r="C347" s="16"/>
      <c r="D347" s="2"/>
      <c r="E347" s="7"/>
      <c r="F347" s="7"/>
      <c r="G347" s="2"/>
      <c r="H347" s="2"/>
      <c r="I347" s="2"/>
      <c r="J347" s="16"/>
      <c r="K347" s="6" t="str">
        <f t="shared" si="15"/>
        <v/>
      </c>
      <c r="L347" s="15" t="str">
        <f>IF(B347="","",CONFIG!$B$7+SUMIFS($E$6:$E$505,$B$6:$B$505,"&gt;="&amp;CONFIG!$B$5,$B$6:$B$505,"&lt;="&amp;B347,$G$6:$G$505,"Realizado")-SUMIFS($F$6:$F$505,$B$6:$B$505,"&gt;="&amp;CONFIG!$B$5,$B$6:$B$505,"&lt;="&amp;B347,$G$6:$G$505,"Realizado"))</f>
        <v/>
      </c>
      <c r="M347" s="15" t="str">
        <f>IF(B347="","",CONFIG!$B$7+SUMIFS($E$6:$E$505,$B$6:$B$505,"&gt;="&amp;CONFIG!$B$5,$B$6:$B$505,"&lt;="&amp;B347)-SUMIFS($F$6:$F$505,$B$6:$B$505,"&gt;="&amp;CONFIG!$B$5,$B$6:$B$505,"&lt;="&amp;B347))</f>
        <v/>
      </c>
      <c r="N347" s="5" t="str">
        <f t="shared" si="16"/>
        <v/>
      </c>
      <c r="O347" s="5" t="str">
        <f t="shared" ca="1" si="17"/>
        <v/>
      </c>
    </row>
    <row r="348" spans="1:15">
      <c r="A348" s="2"/>
      <c r="B348" s="3"/>
      <c r="C348" s="16"/>
      <c r="D348" s="2"/>
      <c r="E348" s="7"/>
      <c r="F348" s="7"/>
      <c r="G348" s="2"/>
      <c r="H348" s="2"/>
      <c r="I348" s="2"/>
      <c r="J348" s="16"/>
      <c r="K348" s="6" t="str">
        <f t="shared" si="15"/>
        <v/>
      </c>
      <c r="L348" s="15" t="str">
        <f>IF(B348="","",CONFIG!$B$7+SUMIFS($E$6:$E$505,$B$6:$B$505,"&gt;="&amp;CONFIG!$B$5,$B$6:$B$505,"&lt;="&amp;B348,$G$6:$G$505,"Realizado")-SUMIFS($F$6:$F$505,$B$6:$B$505,"&gt;="&amp;CONFIG!$B$5,$B$6:$B$505,"&lt;="&amp;B348,$G$6:$G$505,"Realizado"))</f>
        <v/>
      </c>
      <c r="M348" s="15" t="str">
        <f>IF(B348="","",CONFIG!$B$7+SUMIFS($E$6:$E$505,$B$6:$B$505,"&gt;="&amp;CONFIG!$B$5,$B$6:$B$505,"&lt;="&amp;B348)-SUMIFS($F$6:$F$505,$B$6:$B$505,"&gt;="&amp;CONFIG!$B$5,$B$6:$B$505,"&lt;="&amp;B348))</f>
        <v/>
      </c>
      <c r="N348" s="5" t="str">
        <f t="shared" si="16"/>
        <v/>
      </c>
      <c r="O348" s="5" t="str">
        <f t="shared" ca="1" si="17"/>
        <v/>
      </c>
    </row>
    <row r="349" spans="1:15">
      <c r="A349" s="2"/>
      <c r="B349" s="3"/>
      <c r="C349" s="16"/>
      <c r="D349" s="2"/>
      <c r="E349" s="7"/>
      <c r="F349" s="7"/>
      <c r="G349" s="2"/>
      <c r="H349" s="2"/>
      <c r="I349" s="2"/>
      <c r="J349" s="16"/>
      <c r="K349" s="6" t="str">
        <f t="shared" si="15"/>
        <v/>
      </c>
      <c r="L349" s="15" t="str">
        <f>IF(B349="","",CONFIG!$B$7+SUMIFS($E$6:$E$505,$B$6:$B$505,"&gt;="&amp;CONFIG!$B$5,$B$6:$B$505,"&lt;="&amp;B349,$G$6:$G$505,"Realizado")-SUMIFS($F$6:$F$505,$B$6:$B$505,"&gt;="&amp;CONFIG!$B$5,$B$6:$B$505,"&lt;="&amp;B349,$G$6:$G$505,"Realizado"))</f>
        <v/>
      </c>
      <c r="M349" s="15" t="str">
        <f>IF(B349="","",CONFIG!$B$7+SUMIFS($E$6:$E$505,$B$6:$B$505,"&gt;="&amp;CONFIG!$B$5,$B$6:$B$505,"&lt;="&amp;B349)-SUMIFS($F$6:$F$505,$B$6:$B$505,"&gt;="&amp;CONFIG!$B$5,$B$6:$B$505,"&lt;="&amp;B349))</f>
        <v/>
      </c>
      <c r="N349" s="5" t="str">
        <f t="shared" si="16"/>
        <v/>
      </c>
      <c r="O349" s="5" t="str">
        <f t="shared" ca="1" si="17"/>
        <v/>
      </c>
    </row>
    <row r="350" spans="1:15">
      <c r="A350" s="2"/>
      <c r="B350" s="3"/>
      <c r="C350" s="16"/>
      <c r="D350" s="2"/>
      <c r="E350" s="7"/>
      <c r="F350" s="7"/>
      <c r="G350" s="2"/>
      <c r="H350" s="2"/>
      <c r="I350" s="2"/>
      <c r="J350" s="16"/>
      <c r="K350" s="6" t="str">
        <f t="shared" si="15"/>
        <v/>
      </c>
      <c r="L350" s="15" t="str">
        <f>IF(B350="","",CONFIG!$B$7+SUMIFS($E$6:$E$505,$B$6:$B$505,"&gt;="&amp;CONFIG!$B$5,$B$6:$B$505,"&lt;="&amp;B350,$G$6:$G$505,"Realizado")-SUMIFS($F$6:$F$505,$B$6:$B$505,"&gt;="&amp;CONFIG!$B$5,$B$6:$B$505,"&lt;="&amp;B350,$G$6:$G$505,"Realizado"))</f>
        <v/>
      </c>
      <c r="M350" s="15" t="str">
        <f>IF(B350="","",CONFIG!$B$7+SUMIFS($E$6:$E$505,$B$6:$B$505,"&gt;="&amp;CONFIG!$B$5,$B$6:$B$505,"&lt;="&amp;B350)-SUMIFS($F$6:$F$505,$B$6:$B$505,"&gt;="&amp;CONFIG!$B$5,$B$6:$B$505,"&lt;="&amp;B350))</f>
        <v/>
      </c>
      <c r="N350" s="5" t="str">
        <f t="shared" si="16"/>
        <v/>
      </c>
      <c r="O350" s="5" t="str">
        <f t="shared" ca="1" si="17"/>
        <v/>
      </c>
    </row>
    <row r="351" spans="1:15">
      <c r="A351" s="2"/>
      <c r="B351" s="3"/>
      <c r="C351" s="16"/>
      <c r="D351" s="2"/>
      <c r="E351" s="7"/>
      <c r="F351" s="7"/>
      <c r="G351" s="2"/>
      <c r="H351" s="2"/>
      <c r="I351" s="2"/>
      <c r="J351" s="16"/>
      <c r="K351" s="6" t="str">
        <f t="shared" si="15"/>
        <v/>
      </c>
      <c r="L351" s="15" t="str">
        <f>IF(B351="","",CONFIG!$B$7+SUMIFS($E$6:$E$505,$B$6:$B$505,"&gt;="&amp;CONFIG!$B$5,$B$6:$B$505,"&lt;="&amp;B351,$G$6:$G$505,"Realizado")-SUMIFS($F$6:$F$505,$B$6:$B$505,"&gt;="&amp;CONFIG!$B$5,$B$6:$B$505,"&lt;="&amp;B351,$G$6:$G$505,"Realizado"))</f>
        <v/>
      </c>
      <c r="M351" s="15" t="str">
        <f>IF(B351="","",CONFIG!$B$7+SUMIFS($E$6:$E$505,$B$6:$B$505,"&gt;="&amp;CONFIG!$B$5,$B$6:$B$505,"&lt;="&amp;B351)-SUMIFS($F$6:$F$505,$B$6:$B$505,"&gt;="&amp;CONFIG!$B$5,$B$6:$B$505,"&lt;="&amp;B351))</f>
        <v/>
      </c>
      <c r="N351" s="5" t="str">
        <f t="shared" si="16"/>
        <v/>
      </c>
      <c r="O351" s="5" t="str">
        <f t="shared" ca="1" si="17"/>
        <v/>
      </c>
    </row>
    <row r="352" spans="1:15">
      <c r="A352" s="2"/>
      <c r="B352" s="3"/>
      <c r="C352" s="16"/>
      <c r="D352" s="2"/>
      <c r="E352" s="7"/>
      <c r="F352" s="7"/>
      <c r="G352" s="2"/>
      <c r="H352" s="2"/>
      <c r="I352" s="2"/>
      <c r="J352" s="16"/>
      <c r="K352" s="6" t="str">
        <f t="shared" si="15"/>
        <v/>
      </c>
      <c r="L352" s="15" t="str">
        <f>IF(B352="","",CONFIG!$B$7+SUMIFS($E$6:$E$505,$B$6:$B$505,"&gt;="&amp;CONFIG!$B$5,$B$6:$B$505,"&lt;="&amp;B352,$G$6:$G$505,"Realizado")-SUMIFS($F$6:$F$505,$B$6:$B$505,"&gt;="&amp;CONFIG!$B$5,$B$6:$B$505,"&lt;="&amp;B352,$G$6:$G$505,"Realizado"))</f>
        <v/>
      </c>
      <c r="M352" s="15" t="str">
        <f>IF(B352="","",CONFIG!$B$7+SUMIFS($E$6:$E$505,$B$6:$B$505,"&gt;="&amp;CONFIG!$B$5,$B$6:$B$505,"&lt;="&amp;B352)-SUMIFS($F$6:$F$505,$B$6:$B$505,"&gt;="&amp;CONFIG!$B$5,$B$6:$B$505,"&lt;="&amp;B352))</f>
        <v/>
      </c>
      <c r="N352" s="5" t="str">
        <f t="shared" si="16"/>
        <v/>
      </c>
      <c r="O352" s="5" t="str">
        <f t="shared" ca="1" si="17"/>
        <v/>
      </c>
    </row>
    <row r="353" spans="1:15">
      <c r="A353" s="2"/>
      <c r="B353" s="3"/>
      <c r="C353" s="16"/>
      <c r="D353" s="2"/>
      <c r="E353" s="7"/>
      <c r="F353" s="7"/>
      <c r="G353" s="2"/>
      <c r="H353" s="2"/>
      <c r="I353" s="2"/>
      <c r="J353" s="16"/>
      <c r="K353" s="6" t="str">
        <f t="shared" si="15"/>
        <v/>
      </c>
      <c r="L353" s="15" t="str">
        <f>IF(B353="","",CONFIG!$B$7+SUMIFS($E$6:$E$505,$B$6:$B$505,"&gt;="&amp;CONFIG!$B$5,$B$6:$B$505,"&lt;="&amp;B353,$G$6:$G$505,"Realizado")-SUMIFS($F$6:$F$505,$B$6:$B$505,"&gt;="&amp;CONFIG!$B$5,$B$6:$B$505,"&lt;="&amp;B353,$G$6:$G$505,"Realizado"))</f>
        <v/>
      </c>
      <c r="M353" s="15" t="str">
        <f>IF(B353="","",CONFIG!$B$7+SUMIFS($E$6:$E$505,$B$6:$B$505,"&gt;="&amp;CONFIG!$B$5,$B$6:$B$505,"&lt;="&amp;B353)-SUMIFS($F$6:$F$505,$B$6:$B$505,"&gt;="&amp;CONFIG!$B$5,$B$6:$B$505,"&lt;="&amp;B353))</f>
        <v/>
      </c>
      <c r="N353" s="5" t="str">
        <f t="shared" si="16"/>
        <v/>
      </c>
      <c r="O353" s="5" t="str">
        <f t="shared" ca="1" si="17"/>
        <v/>
      </c>
    </row>
    <row r="354" spans="1:15">
      <c r="A354" s="2"/>
      <c r="B354" s="3"/>
      <c r="C354" s="16"/>
      <c r="D354" s="2"/>
      <c r="E354" s="7"/>
      <c r="F354" s="7"/>
      <c r="G354" s="2"/>
      <c r="H354" s="2"/>
      <c r="I354" s="2"/>
      <c r="J354" s="16"/>
      <c r="K354" s="6" t="str">
        <f t="shared" si="15"/>
        <v/>
      </c>
      <c r="L354" s="15" t="str">
        <f>IF(B354="","",CONFIG!$B$7+SUMIFS($E$6:$E$505,$B$6:$B$505,"&gt;="&amp;CONFIG!$B$5,$B$6:$B$505,"&lt;="&amp;B354,$G$6:$G$505,"Realizado")-SUMIFS($F$6:$F$505,$B$6:$B$505,"&gt;="&amp;CONFIG!$B$5,$B$6:$B$505,"&lt;="&amp;B354,$G$6:$G$505,"Realizado"))</f>
        <v/>
      </c>
      <c r="M354" s="15" t="str">
        <f>IF(B354="","",CONFIG!$B$7+SUMIFS($E$6:$E$505,$B$6:$B$505,"&gt;="&amp;CONFIG!$B$5,$B$6:$B$505,"&lt;="&amp;B354)-SUMIFS($F$6:$F$505,$B$6:$B$505,"&gt;="&amp;CONFIG!$B$5,$B$6:$B$505,"&lt;="&amp;B354))</f>
        <v/>
      </c>
      <c r="N354" s="5" t="str">
        <f t="shared" si="16"/>
        <v/>
      </c>
      <c r="O354" s="5" t="str">
        <f t="shared" ca="1" si="17"/>
        <v/>
      </c>
    </row>
    <row r="355" spans="1:15">
      <c r="A355" s="2"/>
      <c r="B355" s="3"/>
      <c r="C355" s="16"/>
      <c r="D355" s="2"/>
      <c r="E355" s="7"/>
      <c r="F355" s="7"/>
      <c r="G355" s="2"/>
      <c r="H355" s="2"/>
      <c r="I355" s="2"/>
      <c r="J355" s="16"/>
      <c r="K355" s="6" t="str">
        <f t="shared" si="15"/>
        <v/>
      </c>
      <c r="L355" s="15" t="str">
        <f>IF(B355="","",CONFIG!$B$7+SUMIFS($E$6:$E$505,$B$6:$B$505,"&gt;="&amp;CONFIG!$B$5,$B$6:$B$505,"&lt;="&amp;B355,$G$6:$G$505,"Realizado")-SUMIFS($F$6:$F$505,$B$6:$B$505,"&gt;="&amp;CONFIG!$B$5,$B$6:$B$505,"&lt;="&amp;B355,$G$6:$G$505,"Realizado"))</f>
        <v/>
      </c>
      <c r="M355" s="15" t="str">
        <f>IF(B355="","",CONFIG!$B$7+SUMIFS($E$6:$E$505,$B$6:$B$505,"&gt;="&amp;CONFIG!$B$5,$B$6:$B$505,"&lt;="&amp;B355)-SUMIFS($F$6:$F$505,$B$6:$B$505,"&gt;="&amp;CONFIG!$B$5,$B$6:$B$505,"&lt;="&amp;B355))</f>
        <v/>
      </c>
      <c r="N355" s="5" t="str">
        <f t="shared" si="16"/>
        <v/>
      </c>
      <c r="O355" s="5" t="str">
        <f t="shared" ca="1" si="17"/>
        <v/>
      </c>
    </row>
    <row r="356" spans="1:15">
      <c r="A356" s="2"/>
      <c r="B356" s="3"/>
      <c r="C356" s="16"/>
      <c r="D356" s="2"/>
      <c r="E356" s="7"/>
      <c r="F356" s="7"/>
      <c r="G356" s="2"/>
      <c r="H356" s="2"/>
      <c r="I356" s="2"/>
      <c r="J356" s="16"/>
      <c r="K356" s="6" t="str">
        <f t="shared" si="15"/>
        <v/>
      </c>
      <c r="L356" s="15" t="str">
        <f>IF(B356="","",CONFIG!$B$7+SUMIFS($E$6:$E$505,$B$6:$B$505,"&gt;="&amp;CONFIG!$B$5,$B$6:$B$505,"&lt;="&amp;B356,$G$6:$G$505,"Realizado")-SUMIFS($F$6:$F$505,$B$6:$B$505,"&gt;="&amp;CONFIG!$B$5,$B$6:$B$505,"&lt;="&amp;B356,$G$6:$G$505,"Realizado"))</f>
        <v/>
      </c>
      <c r="M356" s="15" t="str">
        <f>IF(B356="","",CONFIG!$B$7+SUMIFS($E$6:$E$505,$B$6:$B$505,"&gt;="&amp;CONFIG!$B$5,$B$6:$B$505,"&lt;="&amp;B356)-SUMIFS($F$6:$F$505,$B$6:$B$505,"&gt;="&amp;CONFIG!$B$5,$B$6:$B$505,"&lt;="&amp;B356))</f>
        <v/>
      </c>
      <c r="N356" s="5" t="str">
        <f t="shared" si="16"/>
        <v/>
      </c>
      <c r="O356" s="5" t="str">
        <f t="shared" ca="1" si="17"/>
        <v/>
      </c>
    </row>
    <row r="357" spans="1:15">
      <c r="A357" s="2"/>
      <c r="B357" s="3"/>
      <c r="C357" s="16"/>
      <c r="D357" s="2"/>
      <c r="E357" s="7"/>
      <c r="F357" s="7"/>
      <c r="G357" s="2"/>
      <c r="H357" s="2"/>
      <c r="I357" s="2"/>
      <c r="J357" s="16"/>
      <c r="K357" s="6" t="str">
        <f t="shared" si="15"/>
        <v/>
      </c>
      <c r="L357" s="15" t="str">
        <f>IF(B357="","",CONFIG!$B$7+SUMIFS($E$6:$E$505,$B$6:$B$505,"&gt;="&amp;CONFIG!$B$5,$B$6:$B$505,"&lt;="&amp;B357,$G$6:$G$505,"Realizado")-SUMIFS($F$6:$F$505,$B$6:$B$505,"&gt;="&amp;CONFIG!$B$5,$B$6:$B$505,"&lt;="&amp;B357,$G$6:$G$505,"Realizado"))</f>
        <v/>
      </c>
      <c r="M357" s="15" t="str">
        <f>IF(B357="","",CONFIG!$B$7+SUMIFS($E$6:$E$505,$B$6:$B$505,"&gt;="&amp;CONFIG!$B$5,$B$6:$B$505,"&lt;="&amp;B357)-SUMIFS($F$6:$F$505,$B$6:$B$505,"&gt;="&amp;CONFIG!$B$5,$B$6:$B$505,"&lt;="&amp;B357))</f>
        <v/>
      </c>
      <c r="N357" s="5" t="str">
        <f t="shared" si="16"/>
        <v/>
      </c>
      <c r="O357" s="5" t="str">
        <f t="shared" ca="1" si="17"/>
        <v/>
      </c>
    </row>
    <row r="358" spans="1:15">
      <c r="A358" s="2"/>
      <c r="B358" s="3"/>
      <c r="C358" s="16"/>
      <c r="D358" s="2"/>
      <c r="E358" s="7"/>
      <c r="F358" s="7"/>
      <c r="G358" s="2"/>
      <c r="H358" s="2"/>
      <c r="I358" s="2"/>
      <c r="J358" s="16"/>
      <c r="K358" s="6" t="str">
        <f t="shared" si="15"/>
        <v/>
      </c>
      <c r="L358" s="15" t="str">
        <f>IF(B358="","",CONFIG!$B$7+SUMIFS($E$6:$E$505,$B$6:$B$505,"&gt;="&amp;CONFIG!$B$5,$B$6:$B$505,"&lt;="&amp;B358,$G$6:$G$505,"Realizado")-SUMIFS($F$6:$F$505,$B$6:$B$505,"&gt;="&amp;CONFIG!$B$5,$B$6:$B$505,"&lt;="&amp;B358,$G$6:$G$505,"Realizado"))</f>
        <v/>
      </c>
      <c r="M358" s="15" t="str">
        <f>IF(B358="","",CONFIG!$B$7+SUMIFS($E$6:$E$505,$B$6:$B$505,"&gt;="&amp;CONFIG!$B$5,$B$6:$B$505,"&lt;="&amp;B358)-SUMIFS($F$6:$F$505,$B$6:$B$505,"&gt;="&amp;CONFIG!$B$5,$B$6:$B$505,"&lt;="&amp;B358))</f>
        <v/>
      </c>
      <c r="N358" s="5" t="str">
        <f t="shared" si="16"/>
        <v/>
      </c>
      <c r="O358" s="5" t="str">
        <f t="shared" ca="1" si="17"/>
        <v/>
      </c>
    </row>
    <row r="359" spans="1:15">
      <c r="A359" s="2"/>
      <c r="B359" s="3"/>
      <c r="C359" s="16"/>
      <c r="D359" s="2"/>
      <c r="E359" s="7"/>
      <c r="F359" s="7"/>
      <c r="G359" s="2"/>
      <c r="H359" s="2"/>
      <c r="I359" s="2"/>
      <c r="J359" s="16"/>
      <c r="K359" s="6" t="str">
        <f t="shared" si="15"/>
        <v/>
      </c>
      <c r="L359" s="15" t="str">
        <f>IF(B359="","",CONFIG!$B$7+SUMIFS($E$6:$E$505,$B$6:$B$505,"&gt;="&amp;CONFIG!$B$5,$B$6:$B$505,"&lt;="&amp;B359,$G$6:$G$505,"Realizado")-SUMIFS($F$6:$F$505,$B$6:$B$505,"&gt;="&amp;CONFIG!$B$5,$B$6:$B$505,"&lt;="&amp;B359,$G$6:$G$505,"Realizado"))</f>
        <v/>
      </c>
      <c r="M359" s="15" t="str">
        <f>IF(B359="","",CONFIG!$B$7+SUMIFS($E$6:$E$505,$B$6:$B$505,"&gt;="&amp;CONFIG!$B$5,$B$6:$B$505,"&lt;="&amp;B359)-SUMIFS($F$6:$F$505,$B$6:$B$505,"&gt;="&amp;CONFIG!$B$5,$B$6:$B$505,"&lt;="&amp;B359))</f>
        <v/>
      </c>
      <c r="N359" s="5" t="str">
        <f t="shared" si="16"/>
        <v/>
      </c>
      <c r="O359" s="5" t="str">
        <f t="shared" ca="1" si="17"/>
        <v/>
      </c>
    </row>
    <row r="360" spans="1:15">
      <c r="A360" s="2"/>
      <c r="B360" s="3"/>
      <c r="C360" s="16"/>
      <c r="D360" s="2"/>
      <c r="E360" s="7"/>
      <c r="F360" s="7"/>
      <c r="G360" s="2"/>
      <c r="H360" s="2"/>
      <c r="I360" s="2"/>
      <c r="J360" s="16"/>
      <c r="K360" s="6" t="str">
        <f t="shared" si="15"/>
        <v/>
      </c>
      <c r="L360" s="15" t="str">
        <f>IF(B360="","",CONFIG!$B$7+SUMIFS($E$6:$E$505,$B$6:$B$505,"&gt;="&amp;CONFIG!$B$5,$B$6:$B$505,"&lt;="&amp;B360,$G$6:$G$505,"Realizado")-SUMIFS($F$6:$F$505,$B$6:$B$505,"&gt;="&amp;CONFIG!$B$5,$B$6:$B$505,"&lt;="&amp;B360,$G$6:$G$505,"Realizado"))</f>
        <v/>
      </c>
      <c r="M360" s="15" t="str">
        <f>IF(B360="","",CONFIG!$B$7+SUMIFS($E$6:$E$505,$B$6:$B$505,"&gt;="&amp;CONFIG!$B$5,$B$6:$B$505,"&lt;="&amp;B360)-SUMIFS($F$6:$F$505,$B$6:$B$505,"&gt;="&amp;CONFIG!$B$5,$B$6:$B$505,"&lt;="&amp;B360))</f>
        <v/>
      </c>
      <c r="N360" s="5" t="str">
        <f t="shared" si="16"/>
        <v/>
      </c>
      <c r="O360" s="5" t="str">
        <f t="shared" ca="1" si="17"/>
        <v/>
      </c>
    </row>
    <row r="361" spans="1:15">
      <c r="A361" s="2"/>
      <c r="B361" s="3"/>
      <c r="C361" s="16"/>
      <c r="D361" s="2"/>
      <c r="E361" s="7"/>
      <c r="F361" s="7"/>
      <c r="G361" s="2"/>
      <c r="H361" s="2"/>
      <c r="I361" s="2"/>
      <c r="J361" s="16"/>
      <c r="K361" s="6" t="str">
        <f t="shared" si="15"/>
        <v/>
      </c>
      <c r="L361" s="15" t="str">
        <f>IF(B361="","",CONFIG!$B$7+SUMIFS($E$6:$E$505,$B$6:$B$505,"&gt;="&amp;CONFIG!$B$5,$B$6:$B$505,"&lt;="&amp;B361,$G$6:$G$505,"Realizado")-SUMIFS($F$6:$F$505,$B$6:$B$505,"&gt;="&amp;CONFIG!$B$5,$B$6:$B$505,"&lt;="&amp;B361,$G$6:$G$505,"Realizado"))</f>
        <v/>
      </c>
      <c r="M361" s="15" t="str">
        <f>IF(B361="","",CONFIG!$B$7+SUMIFS($E$6:$E$505,$B$6:$B$505,"&gt;="&amp;CONFIG!$B$5,$B$6:$B$505,"&lt;="&amp;B361)-SUMIFS($F$6:$F$505,$B$6:$B$505,"&gt;="&amp;CONFIG!$B$5,$B$6:$B$505,"&lt;="&amp;B361))</f>
        <v/>
      </c>
      <c r="N361" s="5" t="str">
        <f t="shared" si="16"/>
        <v/>
      </c>
      <c r="O361" s="5" t="str">
        <f t="shared" ca="1" si="17"/>
        <v/>
      </c>
    </row>
    <row r="362" spans="1:15">
      <c r="A362" s="2"/>
      <c r="B362" s="3"/>
      <c r="C362" s="16"/>
      <c r="D362" s="2"/>
      <c r="E362" s="7"/>
      <c r="F362" s="7"/>
      <c r="G362" s="2"/>
      <c r="H362" s="2"/>
      <c r="I362" s="2"/>
      <c r="J362" s="16"/>
      <c r="K362" s="6" t="str">
        <f t="shared" si="15"/>
        <v/>
      </c>
      <c r="L362" s="15" t="str">
        <f>IF(B362="","",CONFIG!$B$7+SUMIFS($E$6:$E$505,$B$6:$B$505,"&gt;="&amp;CONFIG!$B$5,$B$6:$B$505,"&lt;="&amp;B362,$G$6:$G$505,"Realizado")-SUMIFS($F$6:$F$505,$B$6:$B$505,"&gt;="&amp;CONFIG!$B$5,$B$6:$B$505,"&lt;="&amp;B362,$G$6:$G$505,"Realizado"))</f>
        <v/>
      </c>
      <c r="M362" s="15" t="str">
        <f>IF(B362="","",CONFIG!$B$7+SUMIFS($E$6:$E$505,$B$6:$B$505,"&gt;="&amp;CONFIG!$B$5,$B$6:$B$505,"&lt;="&amp;B362)-SUMIFS($F$6:$F$505,$B$6:$B$505,"&gt;="&amp;CONFIG!$B$5,$B$6:$B$505,"&lt;="&amp;B362))</f>
        <v/>
      </c>
      <c r="N362" s="5" t="str">
        <f t="shared" si="16"/>
        <v/>
      </c>
      <c r="O362" s="5" t="str">
        <f t="shared" ca="1" si="17"/>
        <v/>
      </c>
    </row>
    <row r="363" spans="1:15">
      <c r="A363" s="2"/>
      <c r="B363" s="3"/>
      <c r="C363" s="16"/>
      <c r="D363" s="2"/>
      <c r="E363" s="7"/>
      <c r="F363" s="7"/>
      <c r="G363" s="2"/>
      <c r="H363" s="2"/>
      <c r="I363" s="2"/>
      <c r="J363" s="16"/>
      <c r="K363" s="6" t="str">
        <f t="shared" si="15"/>
        <v/>
      </c>
      <c r="L363" s="15" t="str">
        <f>IF(B363="","",CONFIG!$B$7+SUMIFS($E$6:$E$505,$B$6:$B$505,"&gt;="&amp;CONFIG!$B$5,$B$6:$B$505,"&lt;="&amp;B363,$G$6:$G$505,"Realizado")-SUMIFS($F$6:$F$505,$B$6:$B$505,"&gt;="&amp;CONFIG!$B$5,$B$6:$B$505,"&lt;="&amp;B363,$G$6:$G$505,"Realizado"))</f>
        <v/>
      </c>
      <c r="M363" s="15" t="str">
        <f>IF(B363="","",CONFIG!$B$7+SUMIFS($E$6:$E$505,$B$6:$B$505,"&gt;="&amp;CONFIG!$B$5,$B$6:$B$505,"&lt;="&amp;B363)-SUMIFS($F$6:$F$505,$B$6:$B$505,"&gt;="&amp;CONFIG!$B$5,$B$6:$B$505,"&lt;="&amp;B363))</f>
        <v/>
      </c>
      <c r="N363" s="5" t="str">
        <f t="shared" si="16"/>
        <v/>
      </c>
      <c r="O363" s="5" t="str">
        <f t="shared" ca="1" si="17"/>
        <v/>
      </c>
    </row>
    <row r="364" spans="1:15">
      <c r="A364" s="2"/>
      <c r="B364" s="3"/>
      <c r="C364" s="16"/>
      <c r="D364" s="2"/>
      <c r="E364" s="7"/>
      <c r="F364" s="7"/>
      <c r="G364" s="2"/>
      <c r="H364" s="2"/>
      <c r="I364" s="2"/>
      <c r="J364" s="16"/>
      <c r="K364" s="6" t="str">
        <f t="shared" si="15"/>
        <v/>
      </c>
      <c r="L364" s="15" t="str">
        <f>IF(B364="","",CONFIG!$B$7+SUMIFS($E$6:$E$505,$B$6:$B$505,"&gt;="&amp;CONFIG!$B$5,$B$6:$B$505,"&lt;="&amp;B364,$G$6:$G$505,"Realizado")-SUMIFS($F$6:$F$505,$B$6:$B$505,"&gt;="&amp;CONFIG!$B$5,$B$6:$B$505,"&lt;="&amp;B364,$G$6:$G$505,"Realizado"))</f>
        <v/>
      </c>
      <c r="M364" s="15" t="str">
        <f>IF(B364="","",CONFIG!$B$7+SUMIFS($E$6:$E$505,$B$6:$B$505,"&gt;="&amp;CONFIG!$B$5,$B$6:$B$505,"&lt;="&amp;B364)-SUMIFS($F$6:$F$505,$B$6:$B$505,"&gt;="&amp;CONFIG!$B$5,$B$6:$B$505,"&lt;="&amp;B364))</f>
        <v/>
      </c>
      <c r="N364" s="5" t="str">
        <f t="shared" si="16"/>
        <v/>
      </c>
      <c r="O364" s="5" t="str">
        <f t="shared" ca="1" si="17"/>
        <v/>
      </c>
    </row>
    <row r="365" spans="1:15">
      <c r="A365" s="2"/>
      <c r="B365" s="3"/>
      <c r="C365" s="16"/>
      <c r="D365" s="2"/>
      <c r="E365" s="7"/>
      <c r="F365" s="7"/>
      <c r="G365" s="2"/>
      <c r="H365" s="2"/>
      <c r="I365" s="2"/>
      <c r="J365" s="16"/>
      <c r="K365" s="6" t="str">
        <f t="shared" si="15"/>
        <v/>
      </c>
      <c r="L365" s="15" t="str">
        <f>IF(B365="","",CONFIG!$B$7+SUMIFS($E$6:$E$505,$B$6:$B$505,"&gt;="&amp;CONFIG!$B$5,$B$6:$B$505,"&lt;="&amp;B365,$G$6:$G$505,"Realizado")-SUMIFS($F$6:$F$505,$B$6:$B$505,"&gt;="&amp;CONFIG!$B$5,$B$6:$B$505,"&lt;="&amp;B365,$G$6:$G$505,"Realizado"))</f>
        <v/>
      </c>
      <c r="M365" s="15" t="str">
        <f>IF(B365="","",CONFIG!$B$7+SUMIFS($E$6:$E$505,$B$6:$B$505,"&gt;="&amp;CONFIG!$B$5,$B$6:$B$505,"&lt;="&amp;B365)-SUMIFS($F$6:$F$505,$B$6:$B$505,"&gt;="&amp;CONFIG!$B$5,$B$6:$B$505,"&lt;="&amp;B365))</f>
        <v/>
      </c>
      <c r="N365" s="5" t="str">
        <f t="shared" si="16"/>
        <v/>
      </c>
      <c r="O365" s="5" t="str">
        <f t="shared" ca="1" si="17"/>
        <v/>
      </c>
    </row>
    <row r="366" spans="1:15">
      <c r="A366" s="2"/>
      <c r="B366" s="3"/>
      <c r="C366" s="16"/>
      <c r="D366" s="2"/>
      <c r="E366" s="7"/>
      <c r="F366" s="7"/>
      <c r="G366" s="2"/>
      <c r="H366" s="2"/>
      <c r="I366" s="2"/>
      <c r="J366" s="16"/>
      <c r="K366" s="6" t="str">
        <f t="shared" si="15"/>
        <v/>
      </c>
      <c r="L366" s="15" t="str">
        <f>IF(B366="","",CONFIG!$B$7+SUMIFS($E$6:$E$505,$B$6:$B$505,"&gt;="&amp;CONFIG!$B$5,$B$6:$B$505,"&lt;="&amp;B366,$G$6:$G$505,"Realizado")-SUMIFS($F$6:$F$505,$B$6:$B$505,"&gt;="&amp;CONFIG!$B$5,$B$6:$B$505,"&lt;="&amp;B366,$G$6:$G$505,"Realizado"))</f>
        <v/>
      </c>
      <c r="M366" s="15" t="str">
        <f>IF(B366="","",CONFIG!$B$7+SUMIFS($E$6:$E$505,$B$6:$B$505,"&gt;="&amp;CONFIG!$B$5,$B$6:$B$505,"&lt;="&amp;B366)-SUMIFS($F$6:$F$505,$B$6:$B$505,"&gt;="&amp;CONFIG!$B$5,$B$6:$B$505,"&lt;="&amp;B366))</f>
        <v/>
      </c>
      <c r="N366" s="5" t="str">
        <f t="shared" si="16"/>
        <v/>
      </c>
      <c r="O366" s="5" t="str">
        <f t="shared" ca="1" si="17"/>
        <v/>
      </c>
    </row>
    <row r="367" spans="1:15">
      <c r="A367" s="2"/>
      <c r="B367" s="3"/>
      <c r="C367" s="16"/>
      <c r="D367" s="2"/>
      <c r="E367" s="7"/>
      <c r="F367" s="7"/>
      <c r="G367" s="2"/>
      <c r="H367" s="2"/>
      <c r="I367" s="2"/>
      <c r="J367" s="16"/>
      <c r="K367" s="6" t="str">
        <f t="shared" si="15"/>
        <v/>
      </c>
      <c r="L367" s="15" t="str">
        <f>IF(B367="","",CONFIG!$B$7+SUMIFS($E$6:$E$505,$B$6:$B$505,"&gt;="&amp;CONFIG!$B$5,$B$6:$B$505,"&lt;="&amp;B367,$G$6:$G$505,"Realizado")-SUMIFS($F$6:$F$505,$B$6:$B$505,"&gt;="&amp;CONFIG!$B$5,$B$6:$B$505,"&lt;="&amp;B367,$G$6:$G$505,"Realizado"))</f>
        <v/>
      </c>
      <c r="M367" s="15" t="str">
        <f>IF(B367="","",CONFIG!$B$7+SUMIFS($E$6:$E$505,$B$6:$B$505,"&gt;="&amp;CONFIG!$B$5,$B$6:$B$505,"&lt;="&amp;B367)-SUMIFS($F$6:$F$505,$B$6:$B$505,"&gt;="&amp;CONFIG!$B$5,$B$6:$B$505,"&lt;="&amp;B367))</f>
        <v/>
      </c>
      <c r="N367" s="5" t="str">
        <f t="shared" si="16"/>
        <v/>
      </c>
      <c r="O367" s="5" t="str">
        <f t="shared" ca="1" si="17"/>
        <v/>
      </c>
    </row>
    <row r="368" spans="1:15">
      <c r="A368" s="2"/>
      <c r="B368" s="3"/>
      <c r="C368" s="16"/>
      <c r="D368" s="2"/>
      <c r="E368" s="7"/>
      <c r="F368" s="7"/>
      <c r="G368" s="2"/>
      <c r="H368" s="2"/>
      <c r="I368" s="2"/>
      <c r="J368" s="16"/>
      <c r="K368" s="6" t="str">
        <f t="shared" si="15"/>
        <v/>
      </c>
      <c r="L368" s="15" t="str">
        <f>IF(B368="","",CONFIG!$B$7+SUMIFS($E$6:$E$505,$B$6:$B$505,"&gt;="&amp;CONFIG!$B$5,$B$6:$B$505,"&lt;="&amp;B368,$G$6:$G$505,"Realizado")-SUMIFS($F$6:$F$505,$B$6:$B$505,"&gt;="&amp;CONFIG!$B$5,$B$6:$B$505,"&lt;="&amp;B368,$G$6:$G$505,"Realizado"))</f>
        <v/>
      </c>
      <c r="M368" s="15" t="str">
        <f>IF(B368="","",CONFIG!$B$7+SUMIFS($E$6:$E$505,$B$6:$B$505,"&gt;="&amp;CONFIG!$B$5,$B$6:$B$505,"&lt;="&amp;B368)-SUMIFS($F$6:$F$505,$B$6:$B$505,"&gt;="&amp;CONFIG!$B$5,$B$6:$B$505,"&lt;="&amp;B368))</f>
        <v/>
      </c>
      <c r="N368" s="5" t="str">
        <f t="shared" si="16"/>
        <v/>
      </c>
      <c r="O368" s="5" t="str">
        <f t="shared" ca="1" si="17"/>
        <v/>
      </c>
    </row>
    <row r="369" spans="1:15">
      <c r="A369" s="2"/>
      <c r="B369" s="3"/>
      <c r="C369" s="16"/>
      <c r="D369" s="2"/>
      <c r="E369" s="7"/>
      <c r="F369" s="7"/>
      <c r="G369" s="2"/>
      <c r="H369" s="2"/>
      <c r="I369" s="2"/>
      <c r="J369" s="16"/>
      <c r="K369" s="6" t="str">
        <f t="shared" si="15"/>
        <v/>
      </c>
      <c r="L369" s="15" t="str">
        <f>IF(B369="","",CONFIG!$B$7+SUMIFS($E$6:$E$505,$B$6:$B$505,"&gt;="&amp;CONFIG!$B$5,$B$6:$B$505,"&lt;="&amp;B369,$G$6:$G$505,"Realizado")-SUMIFS($F$6:$F$505,$B$6:$B$505,"&gt;="&amp;CONFIG!$B$5,$B$6:$B$505,"&lt;="&amp;B369,$G$6:$G$505,"Realizado"))</f>
        <v/>
      </c>
      <c r="M369" s="15" t="str">
        <f>IF(B369="","",CONFIG!$B$7+SUMIFS($E$6:$E$505,$B$6:$B$505,"&gt;="&amp;CONFIG!$B$5,$B$6:$B$505,"&lt;="&amp;B369)-SUMIFS($F$6:$F$505,$B$6:$B$505,"&gt;="&amp;CONFIG!$B$5,$B$6:$B$505,"&lt;="&amp;B369))</f>
        <v/>
      </c>
      <c r="N369" s="5" t="str">
        <f t="shared" si="16"/>
        <v/>
      </c>
      <c r="O369" s="5" t="str">
        <f t="shared" ca="1" si="17"/>
        <v/>
      </c>
    </row>
    <row r="370" spans="1:15">
      <c r="A370" s="2"/>
      <c r="B370" s="3"/>
      <c r="C370" s="16"/>
      <c r="D370" s="2"/>
      <c r="E370" s="7"/>
      <c r="F370" s="7"/>
      <c r="G370" s="2"/>
      <c r="H370" s="2"/>
      <c r="I370" s="2"/>
      <c r="J370" s="16"/>
      <c r="K370" s="6" t="str">
        <f t="shared" si="15"/>
        <v/>
      </c>
      <c r="L370" s="15" t="str">
        <f>IF(B370="","",CONFIG!$B$7+SUMIFS($E$6:$E$505,$B$6:$B$505,"&gt;="&amp;CONFIG!$B$5,$B$6:$B$505,"&lt;="&amp;B370,$G$6:$G$505,"Realizado")-SUMIFS($F$6:$F$505,$B$6:$B$505,"&gt;="&amp;CONFIG!$B$5,$B$6:$B$505,"&lt;="&amp;B370,$G$6:$G$505,"Realizado"))</f>
        <v/>
      </c>
      <c r="M370" s="15" t="str">
        <f>IF(B370="","",CONFIG!$B$7+SUMIFS($E$6:$E$505,$B$6:$B$505,"&gt;="&amp;CONFIG!$B$5,$B$6:$B$505,"&lt;="&amp;B370)-SUMIFS($F$6:$F$505,$B$6:$B$505,"&gt;="&amp;CONFIG!$B$5,$B$6:$B$505,"&lt;="&amp;B370))</f>
        <v/>
      </c>
      <c r="N370" s="5" t="str">
        <f t="shared" si="16"/>
        <v/>
      </c>
      <c r="O370" s="5" t="str">
        <f t="shared" ca="1" si="17"/>
        <v/>
      </c>
    </row>
    <row r="371" spans="1:15">
      <c r="A371" s="2"/>
      <c r="B371" s="3"/>
      <c r="C371" s="16"/>
      <c r="D371" s="2"/>
      <c r="E371" s="7"/>
      <c r="F371" s="7"/>
      <c r="G371" s="2"/>
      <c r="H371" s="2"/>
      <c r="I371" s="2"/>
      <c r="J371" s="16"/>
      <c r="K371" s="6" t="str">
        <f t="shared" si="15"/>
        <v/>
      </c>
      <c r="L371" s="15" t="str">
        <f>IF(B371="","",CONFIG!$B$7+SUMIFS($E$6:$E$505,$B$6:$B$505,"&gt;="&amp;CONFIG!$B$5,$B$6:$B$505,"&lt;="&amp;B371,$G$6:$G$505,"Realizado")-SUMIFS($F$6:$F$505,$B$6:$B$505,"&gt;="&amp;CONFIG!$B$5,$B$6:$B$505,"&lt;="&amp;B371,$G$6:$G$505,"Realizado"))</f>
        <v/>
      </c>
      <c r="M371" s="15" t="str">
        <f>IF(B371="","",CONFIG!$B$7+SUMIFS($E$6:$E$505,$B$6:$B$505,"&gt;="&amp;CONFIG!$B$5,$B$6:$B$505,"&lt;="&amp;B371)-SUMIFS($F$6:$F$505,$B$6:$B$505,"&gt;="&amp;CONFIG!$B$5,$B$6:$B$505,"&lt;="&amp;B371))</f>
        <v/>
      </c>
      <c r="N371" s="5" t="str">
        <f t="shared" si="16"/>
        <v/>
      </c>
      <c r="O371" s="5" t="str">
        <f t="shared" ca="1" si="17"/>
        <v/>
      </c>
    </row>
    <row r="372" spans="1:15">
      <c r="A372" s="2"/>
      <c r="B372" s="3"/>
      <c r="C372" s="16"/>
      <c r="D372" s="2"/>
      <c r="E372" s="7"/>
      <c r="F372" s="7"/>
      <c r="G372" s="2"/>
      <c r="H372" s="2"/>
      <c r="I372" s="2"/>
      <c r="J372" s="16"/>
      <c r="K372" s="6" t="str">
        <f t="shared" si="15"/>
        <v/>
      </c>
      <c r="L372" s="15" t="str">
        <f>IF(B372="","",CONFIG!$B$7+SUMIFS($E$6:$E$505,$B$6:$B$505,"&gt;="&amp;CONFIG!$B$5,$B$6:$B$505,"&lt;="&amp;B372,$G$6:$G$505,"Realizado")-SUMIFS($F$6:$F$505,$B$6:$B$505,"&gt;="&amp;CONFIG!$B$5,$B$6:$B$505,"&lt;="&amp;B372,$G$6:$G$505,"Realizado"))</f>
        <v/>
      </c>
      <c r="M372" s="15" t="str">
        <f>IF(B372="","",CONFIG!$B$7+SUMIFS($E$6:$E$505,$B$6:$B$505,"&gt;="&amp;CONFIG!$B$5,$B$6:$B$505,"&lt;="&amp;B372)-SUMIFS($F$6:$F$505,$B$6:$B$505,"&gt;="&amp;CONFIG!$B$5,$B$6:$B$505,"&lt;="&amp;B372))</f>
        <v/>
      </c>
      <c r="N372" s="5" t="str">
        <f t="shared" si="16"/>
        <v/>
      </c>
      <c r="O372" s="5" t="str">
        <f t="shared" ca="1" si="17"/>
        <v/>
      </c>
    </row>
    <row r="373" spans="1:15">
      <c r="A373" s="2"/>
      <c r="B373" s="3"/>
      <c r="C373" s="16"/>
      <c r="D373" s="2"/>
      <c r="E373" s="7"/>
      <c r="F373" s="7"/>
      <c r="G373" s="2"/>
      <c r="H373" s="2"/>
      <c r="I373" s="2"/>
      <c r="J373" s="16"/>
      <c r="K373" s="6" t="str">
        <f t="shared" si="15"/>
        <v/>
      </c>
      <c r="L373" s="15" t="str">
        <f>IF(B373="","",CONFIG!$B$7+SUMIFS($E$6:$E$505,$B$6:$B$505,"&gt;="&amp;CONFIG!$B$5,$B$6:$B$505,"&lt;="&amp;B373,$G$6:$G$505,"Realizado")-SUMIFS($F$6:$F$505,$B$6:$B$505,"&gt;="&amp;CONFIG!$B$5,$B$6:$B$505,"&lt;="&amp;B373,$G$6:$G$505,"Realizado"))</f>
        <v/>
      </c>
      <c r="M373" s="15" t="str">
        <f>IF(B373="","",CONFIG!$B$7+SUMIFS($E$6:$E$505,$B$6:$B$505,"&gt;="&amp;CONFIG!$B$5,$B$6:$B$505,"&lt;="&amp;B373)-SUMIFS($F$6:$F$505,$B$6:$B$505,"&gt;="&amp;CONFIG!$B$5,$B$6:$B$505,"&lt;="&amp;B373))</f>
        <v/>
      </c>
      <c r="N373" s="5" t="str">
        <f t="shared" si="16"/>
        <v/>
      </c>
      <c r="O373" s="5" t="str">
        <f t="shared" ca="1" si="17"/>
        <v/>
      </c>
    </row>
    <row r="374" spans="1:15">
      <c r="A374" s="2"/>
      <c r="B374" s="3"/>
      <c r="C374" s="16"/>
      <c r="D374" s="2"/>
      <c r="E374" s="7"/>
      <c r="F374" s="7"/>
      <c r="G374" s="2"/>
      <c r="H374" s="2"/>
      <c r="I374" s="2"/>
      <c r="J374" s="16"/>
      <c r="K374" s="6" t="str">
        <f t="shared" si="15"/>
        <v/>
      </c>
      <c r="L374" s="15" t="str">
        <f>IF(B374="","",CONFIG!$B$7+SUMIFS($E$6:$E$505,$B$6:$B$505,"&gt;="&amp;CONFIG!$B$5,$B$6:$B$505,"&lt;="&amp;B374,$G$6:$G$505,"Realizado")-SUMIFS($F$6:$F$505,$B$6:$B$505,"&gt;="&amp;CONFIG!$B$5,$B$6:$B$505,"&lt;="&amp;B374,$G$6:$G$505,"Realizado"))</f>
        <v/>
      </c>
      <c r="M374" s="15" t="str">
        <f>IF(B374="","",CONFIG!$B$7+SUMIFS($E$6:$E$505,$B$6:$B$505,"&gt;="&amp;CONFIG!$B$5,$B$6:$B$505,"&lt;="&amp;B374)-SUMIFS($F$6:$F$505,$B$6:$B$505,"&gt;="&amp;CONFIG!$B$5,$B$6:$B$505,"&lt;="&amp;B374))</f>
        <v/>
      </c>
      <c r="N374" s="5" t="str">
        <f t="shared" si="16"/>
        <v/>
      </c>
      <c r="O374" s="5" t="str">
        <f t="shared" ca="1" si="17"/>
        <v/>
      </c>
    </row>
    <row r="375" spans="1:15">
      <c r="A375" s="2"/>
      <c r="B375" s="3"/>
      <c r="C375" s="16"/>
      <c r="D375" s="2"/>
      <c r="E375" s="7"/>
      <c r="F375" s="7"/>
      <c r="G375" s="2"/>
      <c r="H375" s="2"/>
      <c r="I375" s="2"/>
      <c r="J375" s="16"/>
      <c r="K375" s="6" t="str">
        <f t="shared" si="15"/>
        <v/>
      </c>
      <c r="L375" s="15" t="str">
        <f>IF(B375="","",CONFIG!$B$7+SUMIFS($E$6:$E$505,$B$6:$B$505,"&gt;="&amp;CONFIG!$B$5,$B$6:$B$505,"&lt;="&amp;B375,$G$6:$G$505,"Realizado")-SUMIFS($F$6:$F$505,$B$6:$B$505,"&gt;="&amp;CONFIG!$B$5,$B$6:$B$505,"&lt;="&amp;B375,$G$6:$G$505,"Realizado"))</f>
        <v/>
      </c>
      <c r="M375" s="15" t="str">
        <f>IF(B375="","",CONFIG!$B$7+SUMIFS($E$6:$E$505,$B$6:$B$505,"&gt;="&amp;CONFIG!$B$5,$B$6:$B$505,"&lt;="&amp;B375)-SUMIFS($F$6:$F$505,$B$6:$B$505,"&gt;="&amp;CONFIG!$B$5,$B$6:$B$505,"&lt;="&amp;B375))</f>
        <v/>
      </c>
      <c r="N375" s="5" t="str">
        <f t="shared" si="16"/>
        <v/>
      </c>
      <c r="O375" s="5" t="str">
        <f t="shared" ca="1" si="17"/>
        <v/>
      </c>
    </row>
    <row r="376" spans="1:15">
      <c r="A376" s="2"/>
      <c r="B376" s="3"/>
      <c r="C376" s="16"/>
      <c r="D376" s="2"/>
      <c r="E376" s="7"/>
      <c r="F376" s="7"/>
      <c r="G376" s="2"/>
      <c r="H376" s="2"/>
      <c r="I376" s="2"/>
      <c r="J376" s="16"/>
      <c r="K376" s="6" t="str">
        <f t="shared" si="15"/>
        <v/>
      </c>
      <c r="L376" s="15" t="str">
        <f>IF(B376="","",CONFIG!$B$7+SUMIFS($E$6:$E$505,$B$6:$B$505,"&gt;="&amp;CONFIG!$B$5,$B$6:$B$505,"&lt;="&amp;B376,$G$6:$G$505,"Realizado")-SUMIFS($F$6:$F$505,$B$6:$B$505,"&gt;="&amp;CONFIG!$B$5,$B$6:$B$505,"&lt;="&amp;B376,$G$6:$G$505,"Realizado"))</f>
        <v/>
      </c>
      <c r="M376" s="15" t="str">
        <f>IF(B376="","",CONFIG!$B$7+SUMIFS($E$6:$E$505,$B$6:$B$505,"&gt;="&amp;CONFIG!$B$5,$B$6:$B$505,"&lt;="&amp;B376)-SUMIFS($F$6:$F$505,$B$6:$B$505,"&gt;="&amp;CONFIG!$B$5,$B$6:$B$505,"&lt;="&amp;B376))</f>
        <v/>
      </c>
      <c r="N376" s="5" t="str">
        <f t="shared" si="16"/>
        <v/>
      </c>
      <c r="O376" s="5" t="str">
        <f t="shared" ca="1" si="17"/>
        <v/>
      </c>
    </row>
    <row r="377" spans="1:15">
      <c r="A377" s="2"/>
      <c r="B377" s="3"/>
      <c r="C377" s="16"/>
      <c r="D377" s="2"/>
      <c r="E377" s="7"/>
      <c r="F377" s="7"/>
      <c r="G377" s="2"/>
      <c r="H377" s="2"/>
      <c r="I377" s="2"/>
      <c r="J377" s="16"/>
      <c r="K377" s="6" t="str">
        <f t="shared" si="15"/>
        <v/>
      </c>
      <c r="L377" s="15" t="str">
        <f>IF(B377="","",CONFIG!$B$7+SUMIFS($E$6:$E$505,$B$6:$B$505,"&gt;="&amp;CONFIG!$B$5,$B$6:$B$505,"&lt;="&amp;B377,$G$6:$G$505,"Realizado")-SUMIFS($F$6:$F$505,$B$6:$B$505,"&gt;="&amp;CONFIG!$B$5,$B$6:$B$505,"&lt;="&amp;B377,$G$6:$G$505,"Realizado"))</f>
        <v/>
      </c>
      <c r="M377" s="15" t="str">
        <f>IF(B377="","",CONFIG!$B$7+SUMIFS($E$6:$E$505,$B$6:$B$505,"&gt;="&amp;CONFIG!$B$5,$B$6:$B$505,"&lt;="&amp;B377)-SUMIFS($F$6:$F$505,$B$6:$B$505,"&gt;="&amp;CONFIG!$B$5,$B$6:$B$505,"&lt;="&amp;B377))</f>
        <v/>
      </c>
      <c r="N377" s="5" t="str">
        <f t="shared" si="16"/>
        <v/>
      </c>
      <c r="O377" s="5" t="str">
        <f t="shared" ca="1" si="17"/>
        <v/>
      </c>
    </row>
    <row r="378" spans="1:15">
      <c r="A378" s="2"/>
      <c r="B378" s="3"/>
      <c r="C378" s="16"/>
      <c r="D378" s="2"/>
      <c r="E378" s="7"/>
      <c r="F378" s="7"/>
      <c r="G378" s="2"/>
      <c r="H378" s="2"/>
      <c r="I378" s="2"/>
      <c r="J378" s="16"/>
      <c r="K378" s="6" t="str">
        <f t="shared" si="15"/>
        <v/>
      </c>
      <c r="L378" s="15" t="str">
        <f>IF(B378="","",CONFIG!$B$7+SUMIFS($E$6:$E$505,$B$6:$B$505,"&gt;="&amp;CONFIG!$B$5,$B$6:$B$505,"&lt;="&amp;B378,$G$6:$G$505,"Realizado")-SUMIFS($F$6:$F$505,$B$6:$B$505,"&gt;="&amp;CONFIG!$B$5,$B$6:$B$505,"&lt;="&amp;B378,$G$6:$G$505,"Realizado"))</f>
        <v/>
      </c>
      <c r="M378" s="15" t="str">
        <f>IF(B378="","",CONFIG!$B$7+SUMIFS($E$6:$E$505,$B$6:$B$505,"&gt;="&amp;CONFIG!$B$5,$B$6:$B$505,"&lt;="&amp;B378)-SUMIFS($F$6:$F$505,$B$6:$B$505,"&gt;="&amp;CONFIG!$B$5,$B$6:$B$505,"&lt;="&amp;B378))</f>
        <v/>
      </c>
      <c r="N378" s="5" t="str">
        <f t="shared" si="16"/>
        <v/>
      </c>
      <c r="O378" s="5" t="str">
        <f t="shared" ca="1" si="17"/>
        <v/>
      </c>
    </row>
    <row r="379" spans="1:15">
      <c r="A379" s="2"/>
      <c r="B379" s="3"/>
      <c r="C379" s="16"/>
      <c r="D379" s="2"/>
      <c r="E379" s="7"/>
      <c r="F379" s="7"/>
      <c r="G379" s="2"/>
      <c r="H379" s="2"/>
      <c r="I379" s="2"/>
      <c r="J379" s="16"/>
      <c r="K379" s="6" t="str">
        <f t="shared" si="15"/>
        <v/>
      </c>
      <c r="L379" s="15" t="str">
        <f>IF(B379="","",CONFIG!$B$7+SUMIFS($E$6:$E$505,$B$6:$B$505,"&gt;="&amp;CONFIG!$B$5,$B$6:$B$505,"&lt;="&amp;B379,$G$6:$G$505,"Realizado")-SUMIFS($F$6:$F$505,$B$6:$B$505,"&gt;="&amp;CONFIG!$B$5,$B$6:$B$505,"&lt;="&amp;B379,$G$6:$G$505,"Realizado"))</f>
        <v/>
      </c>
      <c r="M379" s="15" t="str">
        <f>IF(B379="","",CONFIG!$B$7+SUMIFS($E$6:$E$505,$B$6:$B$505,"&gt;="&amp;CONFIG!$B$5,$B$6:$B$505,"&lt;="&amp;B379)-SUMIFS($F$6:$F$505,$B$6:$B$505,"&gt;="&amp;CONFIG!$B$5,$B$6:$B$505,"&lt;="&amp;B379))</f>
        <v/>
      </c>
      <c r="N379" s="5" t="str">
        <f t="shared" si="16"/>
        <v/>
      </c>
      <c r="O379" s="5" t="str">
        <f t="shared" ca="1" si="17"/>
        <v/>
      </c>
    </row>
    <row r="380" spans="1:15">
      <c r="A380" s="2"/>
      <c r="B380" s="3"/>
      <c r="C380" s="16"/>
      <c r="D380" s="2"/>
      <c r="E380" s="7"/>
      <c r="F380" s="7"/>
      <c r="G380" s="2"/>
      <c r="H380" s="2"/>
      <c r="I380" s="2"/>
      <c r="J380" s="16"/>
      <c r="K380" s="6" t="str">
        <f t="shared" si="15"/>
        <v/>
      </c>
      <c r="L380" s="15" t="str">
        <f>IF(B380="","",CONFIG!$B$7+SUMIFS($E$6:$E$505,$B$6:$B$505,"&gt;="&amp;CONFIG!$B$5,$B$6:$B$505,"&lt;="&amp;B380,$G$6:$G$505,"Realizado")-SUMIFS($F$6:$F$505,$B$6:$B$505,"&gt;="&amp;CONFIG!$B$5,$B$6:$B$505,"&lt;="&amp;B380,$G$6:$G$505,"Realizado"))</f>
        <v/>
      </c>
      <c r="M380" s="15" t="str">
        <f>IF(B380="","",CONFIG!$B$7+SUMIFS($E$6:$E$505,$B$6:$B$505,"&gt;="&amp;CONFIG!$B$5,$B$6:$B$505,"&lt;="&amp;B380)-SUMIFS($F$6:$F$505,$B$6:$B$505,"&gt;="&amp;CONFIG!$B$5,$B$6:$B$505,"&lt;="&amp;B380))</f>
        <v/>
      </c>
      <c r="N380" s="5" t="str">
        <f t="shared" si="16"/>
        <v/>
      </c>
      <c r="O380" s="5" t="str">
        <f t="shared" ca="1" si="17"/>
        <v/>
      </c>
    </row>
    <row r="381" spans="1:15">
      <c r="A381" s="2"/>
      <c r="B381" s="3"/>
      <c r="C381" s="16"/>
      <c r="D381" s="2"/>
      <c r="E381" s="7"/>
      <c r="F381" s="7"/>
      <c r="G381" s="2"/>
      <c r="H381" s="2"/>
      <c r="I381" s="2"/>
      <c r="J381" s="16"/>
      <c r="K381" s="6" t="str">
        <f t="shared" si="15"/>
        <v/>
      </c>
      <c r="L381" s="15" t="str">
        <f>IF(B381="","",CONFIG!$B$7+SUMIFS($E$6:$E$505,$B$6:$B$505,"&gt;="&amp;CONFIG!$B$5,$B$6:$B$505,"&lt;="&amp;B381,$G$6:$G$505,"Realizado")-SUMIFS($F$6:$F$505,$B$6:$B$505,"&gt;="&amp;CONFIG!$B$5,$B$6:$B$505,"&lt;="&amp;B381,$G$6:$G$505,"Realizado"))</f>
        <v/>
      </c>
      <c r="M381" s="15" t="str">
        <f>IF(B381="","",CONFIG!$B$7+SUMIFS($E$6:$E$505,$B$6:$B$505,"&gt;="&amp;CONFIG!$B$5,$B$6:$B$505,"&lt;="&amp;B381)-SUMIFS($F$6:$F$505,$B$6:$B$505,"&gt;="&amp;CONFIG!$B$5,$B$6:$B$505,"&lt;="&amp;B381))</f>
        <v/>
      </c>
      <c r="N381" s="5" t="str">
        <f t="shared" si="16"/>
        <v/>
      </c>
      <c r="O381" s="5" t="str">
        <f t="shared" ca="1" si="17"/>
        <v/>
      </c>
    </row>
    <row r="382" spans="1:15">
      <c r="A382" s="2"/>
      <c r="B382" s="3"/>
      <c r="C382" s="16"/>
      <c r="D382" s="2"/>
      <c r="E382" s="7"/>
      <c r="F382" s="7"/>
      <c r="G382" s="2"/>
      <c r="H382" s="2"/>
      <c r="I382" s="2"/>
      <c r="J382" s="16"/>
      <c r="K382" s="6" t="str">
        <f t="shared" si="15"/>
        <v/>
      </c>
      <c r="L382" s="15" t="str">
        <f>IF(B382="","",CONFIG!$B$7+SUMIFS($E$6:$E$505,$B$6:$B$505,"&gt;="&amp;CONFIG!$B$5,$B$6:$B$505,"&lt;="&amp;B382,$G$6:$G$505,"Realizado")-SUMIFS($F$6:$F$505,$B$6:$B$505,"&gt;="&amp;CONFIG!$B$5,$B$6:$B$505,"&lt;="&amp;B382,$G$6:$G$505,"Realizado"))</f>
        <v/>
      </c>
      <c r="M382" s="15" t="str">
        <f>IF(B382="","",CONFIG!$B$7+SUMIFS($E$6:$E$505,$B$6:$B$505,"&gt;="&amp;CONFIG!$B$5,$B$6:$B$505,"&lt;="&amp;B382)-SUMIFS($F$6:$F$505,$B$6:$B$505,"&gt;="&amp;CONFIG!$B$5,$B$6:$B$505,"&lt;="&amp;B382))</f>
        <v/>
      </c>
      <c r="N382" s="5" t="str">
        <f t="shared" si="16"/>
        <v/>
      </c>
      <c r="O382" s="5" t="str">
        <f t="shared" ca="1" si="17"/>
        <v/>
      </c>
    </row>
    <row r="383" spans="1:15">
      <c r="A383" s="2"/>
      <c r="B383" s="3"/>
      <c r="C383" s="16"/>
      <c r="D383" s="2"/>
      <c r="E383" s="7"/>
      <c r="F383" s="7"/>
      <c r="G383" s="2"/>
      <c r="H383" s="2"/>
      <c r="I383" s="2"/>
      <c r="J383" s="16"/>
      <c r="K383" s="6" t="str">
        <f t="shared" si="15"/>
        <v/>
      </c>
      <c r="L383" s="15" t="str">
        <f>IF(B383="","",CONFIG!$B$7+SUMIFS($E$6:$E$505,$B$6:$B$505,"&gt;="&amp;CONFIG!$B$5,$B$6:$B$505,"&lt;="&amp;B383,$G$6:$G$505,"Realizado")-SUMIFS($F$6:$F$505,$B$6:$B$505,"&gt;="&amp;CONFIG!$B$5,$B$6:$B$505,"&lt;="&amp;B383,$G$6:$G$505,"Realizado"))</f>
        <v/>
      </c>
      <c r="M383" s="15" t="str">
        <f>IF(B383="","",CONFIG!$B$7+SUMIFS($E$6:$E$505,$B$6:$B$505,"&gt;="&amp;CONFIG!$B$5,$B$6:$B$505,"&lt;="&amp;B383)-SUMIFS($F$6:$F$505,$B$6:$B$505,"&gt;="&amp;CONFIG!$B$5,$B$6:$B$505,"&lt;="&amp;B383))</f>
        <v/>
      </c>
      <c r="N383" s="5" t="str">
        <f t="shared" si="16"/>
        <v/>
      </c>
      <c r="O383" s="5" t="str">
        <f t="shared" ca="1" si="17"/>
        <v/>
      </c>
    </row>
    <row r="384" spans="1:15">
      <c r="A384" s="2"/>
      <c r="B384" s="3"/>
      <c r="C384" s="16"/>
      <c r="D384" s="2"/>
      <c r="E384" s="7"/>
      <c r="F384" s="7"/>
      <c r="G384" s="2"/>
      <c r="H384" s="2"/>
      <c r="I384" s="2"/>
      <c r="J384" s="16"/>
      <c r="K384" s="6" t="str">
        <f t="shared" si="15"/>
        <v/>
      </c>
      <c r="L384" s="15" t="str">
        <f>IF(B384="","",CONFIG!$B$7+SUMIFS($E$6:$E$505,$B$6:$B$505,"&gt;="&amp;CONFIG!$B$5,$B$6:$B$505,"&lt;="&amp;B384,$G$6:$G$505,"Realizado")-SUMIFS($F$6:$F$505,$B$6:$B$505,"&gt;="&amp;CONFIG!$B$5,$B$6:$B$505,"&lt;="&amp;B384,$G$6:$G$505,"Realizado"))</f>
        <v/>
      </c>
      <c r="M384" s="15" t="str">
        <f>IF(B384="","",CONFIG!$B$7+SUMIFS($E$6:$E$505,$B$6:$B$505,"&gt;="&amp;CONFIG!$B$5,$B$6:$B$505,"&lt;="&amp;B384)-SUMIFS($F$6:$F$505,$B$6:$B$505,"&gt;="&amp;CONFIG!$B$5,$B$6:$B$505,"&lt;="&amp;B384))</f>
        <v/>
      </c>
      <c r="N384" s="5" t="str">
        <f t="shared" si="16"/>
        <v/>
      </c>
      <c r="O384" s="5" t="str">
        <f t="shared" ca="1" si="17"/>
        <v/>
      </c>
    </row>
    <row r="385" spans="1:15">
      <c r="A385" s="2"/>
      <c r="B385" s="3"/>
      <c r="C385" s="16"/>
      <c r="D385" s="2"/>
      <c r="E385" s="7"/>
      <c r="F385" s="7"/>
      <c r="G385" s="2"/>
      <c r="H385" s="2"/>
      <c r="I385" s="2"/>
      <c r="J385" s="16"/>
      <c r="K385" s="6" t="str">
        <f t="shared" si="15"/>
        <v/>
      </c>
      <c r="L385" s="15" t="str">
        <f>IF(B385="","",CONFIG!$B$7+SUMIFS($E$6:$E$505,$B$6:$B$505,"&gt;="&amp;CONFIG!$B$5,$B$6:$B$505,"&lt;="&amp;B385,$G$6:$G$505,"Realizado")-SUMIFS($F$6:$F$505,$B$6:$B$505,"&gt;="&amp;CONFIG!$B$5,$B$6:$B$505,"&lt;="&amp;B385,$G$6:$G$505,"Realizado"))</f>
        <v/>
      </c>
      <c r="M385" s="15" t="str">
        <f>IF(B385="","",CONFIG!$B$7+SUMIFS($E$6:$E$505,$B$6:$B$505,"&gt;="&amp;CONFIG!$B$5,$B$6:$B$505,"&lt;="&amp;B385)-SUMIFS($F$6:$F$505,$B$6:$B$505,"&gt;="&amp;CONFIG!$B$5,$B$6:$B$505,"&lt;="&amp;B385))</f>
        <v/>
      </c>
      <c r="N385" s="5" t="str">
        <f t="shared" si="16"/>
        <v/>
      </c>
      <c r="O385" s="5" t="str">
        <f t="shared" ca="1" si="17"/>
        <v/>
      </c>
    </row>
    <row r="386" spans="1:15">
      <c r="A386" s="2"/>
      <c r="B386" s="3"/>
      <c r="C386" s="16"/>
      <c r="D386" s="2"/>
      <c r="E386" s="7"/>
      <c r="F386" s="7"/>
      <c r="G386" s="2"/>
      <c r="H386" s="2"/>
      <c r="I386" s="2"/>
      <c r="J386" s="16"/>
      <c r="K386" s="6" t="str">
        <f t="shared" si="15"/>
        <v/>
      </c>
      <c r="L386" s="15" t="str">
        <f>IF(B386="","",CONFIG!$B$7+SUMIFS($E$6:$E$505,$B$6:$B$505,"&gt;="&amp;CONFIG!$B$5,$B$6:$B$505,"&lt;="&amp;B386,$G$6:$G$505,"Realizado")-SUMIFS($F$6:$F$505,$B$6:$B$505,"&gt;="&amp;CONFIG!$B$5,$B$6:$B$505,"&lt;="&amp;B386,$G$6:$G$505,"Realizado"))</f>
        <v/>
      </c>
      <c r="M386" s="15" t="str">
        <f>IF(B386="","",CONFIG!$B$7+SUMIFS($E$6:$E$505,$B$6:$B$505,"&gt;="&amp;CONFIG!$B$5,$B$6:$B$505,"&lt;="&amp;B386)-SUMIFS($F$6:$F$505,$B$6:$B$505,"&gt;="&amp;CONFIG!$B$5,$B$6:$B$505,"&lt;="&amp;B386))</f>
        <v/>
      </c>
      <c r="N386" s="5" t="str">
        <f t="shared" si="16"/>
        <v/>
      </c>
      <c r="O386" s="5" t="str">
        <f t="shared" ca="1" si="17"/>
        <v/>
      </c>
    </row>
    <row r="387" spans="1:15">
      <c r="A387" s="2"/>
      <c r="B387" s="3"/>
      <c r="C387" s="16"/>
      <c r="D387" s="2"/>
      <c r="E387" s="7"/>
      <c r="F387" s="7"/>
      <c r="G387" s="2"/>
      <c r="H387" s="2"/>
      <c r="I387" s="2"/>
      <c r="J387" s="16"/>
      <c r="K387" s="6" t="str">
        <f t="shared" si="15"/>
        <v/>
      </c>
      <c r="L387" s="15" t="str">
        <f>IF(B387="","",CONFIG!$B$7+SUMIFS($E$6:$E$505,$B$6:$B$505,"&gt;="&amp;CONFIG!$B$5,$B$6:$B$505,"&lt;="&amp;B387,$G$6:$G$505,"Realizado")-SUMIFS($F$6:$F$505,$B$6:$B$505,"&gt;="&amp;CONFIG!$B$5,$B$6:$B$505,"&lt;="&amp;B387,$G$6:$G$505,"Realizado"))</f>
        <v/>
      </c>
      <c r="M387" s="15" t="str">
        <f>IF(B387="","",CONFIG!$B$7+SUMIFS($E$6:$E$505,$B$6:$B$505,"&gt;="&amp;CONFIG!$B$5,$B$6:$B$505,"&lt;="&amp;B387)-SUMIFS($F$6:$F$505,$B$6:$B$505,"&gt;="&amp;CONFIG!$B$5,$B$6:$B$505,"&lt;="&amp;B387))</f>
        <v/>
      </c>
      <c r="N387" s="5" t="str">
        <f t="shared" si="16"/>
        <v/>
      </c>
      <c r="O387" s="5" t="str">
        <f t="shared" ca="1" si="17"/>
        <v/>
      </c>
    </row>
    <row r="388" spans="1:15">
      <c r="A388" s="2"/>
      <c r="B388" s="3"/>
      <c r="C388" s="16"/>
      <c r="D388" s="2"/>
      <c r="E388" s="7"/>
      <c r="F388" s="7"/>
      <c r="G388" s="2"/>
      <c r="H388" s="2"/>
      <c r="I388" s="2"/>
      <c r="J388" s="16"/>
      <c r="K388" s="6" t="str">
        <f t="shared" si="15"/>
        <v/>
      </c>
      <c r="L388" s="15" t="str">
        <f>IF(B388="","",CONFIG!$B$7+SUMIFS($E$6:$E$505,$B$6:$B$505,"&gt;="&amp;CONFIG!$B$5,$B$6:$B$505,"&lt;="&amp;B388,$G$6:$G$505,"Realizado")-SUMIFS($F$6:$F$505,$B$6:$B$505,"&gt;="&amp;CONFIG!$B$5,$B$6:$B$505,"&lt;="&amp;B388,$G$6:$G$505,"Realizado"))</f>
        <v/>
      </c>
      <c r="M388" s="15" t="str">
        <f>IF(B388="","",CONFIG!$B$7+SUMIFS($E$6:$E$505,$B$6:$B$505,"&gt;="&amp;CONFIG!$B$5,$B$6:$B$505,"&lt;="&amp;B388)-SUMIFS($F$6:$F$505,$B$6:$B$505,"&gt;="&amp;CONFIG!$B$5,$B$6:$B$505,"&lt;="&amp;B388))</f>
        <v/>
      </c>
      <c r="N388" s="5" t="str">
        <f t="shared" si="16"/>
        <v/>
      </c>
      <c r="O388" s="5" t="str">
        <f t="shared" ca="1" si="17"/>
        <v/>
      </c>
    </row>
    <row r="389" spans="1:15">
      <c r="A389" s="2"/>
      <c r="B389" s="3"/>
      <c r="C389" s="16"/>
      <c r="D389" s="2"/>
      <c r="E389" s="7"/>
      <c r="F389" s="7"/>
      <c r="G389" s="2"/>
      <c r="H389" s="2"/>
      <c r="I389" s="2"/>
      <c r="J389" s="16"/>
      <c r="K389" s="6" t="str">
        <f t="shared" si="15"/>
        <v/>
      </c>
      <c r="L389" s="15" t="str">
        <f>IF(B389="","",CONFIG!$B$7+SUMIFS($E$6:$E$505,$B$6:$B$505,"&gt;="&amp;CONFIG!$B$5,$B$6:$B$505,"&lt;="&amp;B389,$G$6:$G$505,"Realizado")-SUMIFS($F$6:$F$505,$B$6:$B$505,"&gt;="&amp;CONFIG!$B$5,$B$6:$B$505,"&lt;="&amp;B389,$G$6:$G$505,"Realizado"))</f>
        <v/>
      </c>
      <c r="M389" s="15" t="str">
        <f>IF(B389="","",CONFIG!$B$7+SUMIFS($E$6:$E$505,$B$6:$B$505,"&gt;="&amp;CONFIG!$B$5,$B$6:$B$505,"&lt;="&amp;B389)-SUMIFS($F$6:$F$505,$B$6:$B$505,"&gt;="&amp;CONFIG!$B$5,$B$6:$B$505,"&lt;="&amp;B389))</f>
        <v/>
      </c>
      <c r="N389" s="5" t="str">
        <f t="shared" si="16"/>
        <v/>
      </c>
      <c r="O389" s="5" t="str">
        <f t="shared" ca="1" si="17"/>
        <v/>
      </c>
    </row>
    <row r="390" spans="1:15">
      <c r="A390" s="2"/>
      <c r="B390" s="3"/>
      <c r="C390" s="16"/>
      <c r="D390" s="2"/>
      <c r="E390" s="7"/>
      <c r="F390" s="7"/>
      <c r="G390" s="2"/>
      <c r="H390" s="2"/>
      <c r="I390" s="2"/>
      <c r="J390" s="16"/>
      <c r="K390" s="6" t="str">
        <f t="shared" ref="K390:K453" si="18">IF(B390="","",SUM(E390)-SUM(F390))</f>
        <v/>
      </c>
      <c r="L390" s="15" t="str">
        <f>IF(B390="","",CONFIG!$B$7+SUMIFS($E$6:$E$505,$B$6:$B$505,"&gt;="&amp;CONFIG!$B$5,$B$6:$B$505,"&lt;="&amp;B390,$G$6:$G$505,"Realizado")-SUMIFS($F$6:$F$505,$B$6:$B$505,"&gt;="&amp;CONFIG!$B$5,$B$6:$B$505,"&lt;="&amp;B390,$G$6:$G$505,"Realizado"))</f>
        <v/>
      </c>
      <c r="M390" s="15" t="str">
        <f>IF(B390="","",CONFIG!$B$7+SUMIFS($E$6:$E$505,$B$6:$B$505,"&gt;="&amp;CONFIG!$B$5,$B$6:$B$505,"&lt;="&amp;B390)-SUMIFS($F$6:$F$505,$B$6:$B$505,"&gt;="&amp;CONFIG!$B$5,$B$6:$B$505,"&lt;="&amp;B390))</f>
        <v/>
      </c>
      <c r="N390" s="5" t="str">
        <f t="shared" ref="N390:N453" si="19">IF(B390="","",TEXT(B390,"mmm/yyyy"))</f>
        <v/>
      </c>
      <c r="O390" s="5" t="str">
        <f t="shared" ref="O390:O453" ca="1" si="20">IF(B390="","",IF(OR(SUM(E390)&lt;0,SUM(F390)&lt;0),"ERRO: valor negativo",IF(AND(SUM(E390)&gt;0,SUM(F390)&gt;0),"ERRO: entrada e saída",IF(AND(SUM(E390)=0,SUM(F390)=0),"ERRO: informe valor",IF(C390="","ERRO: descrição",IF(D390="","ERRO: categoria",IF(G390="","ERRO: status",IF(I390="","ERRO: conta",IF(AND(G390="Previsto",B390&lt;TODAY()),"ATENÇÃO: previsão vencida","OK")))))))))</f>
        <v/>
      </c>
    </row>
    <row r="391" spans="1:15">
      <c r="A391" s="2"/>
      <c r="B391" s="3"/>
      <c r="C391" s="16"/>
      <c r="D391" s="2"/>
      <c r="E391" s="7"/>
      <c r="F391" s="7"/>
      <c r="G391" s="2"/>
      <c r="H391" s="2"/>
      <c r="I391" s="2"/>
      <c r="J391" s="16"/>
      <c r="K391" s="6" t="str">
        <f t="shared" si="18"/>
        <v/>
      </c>
      <c r="L391" s="15" t="str">
        <f>IF(B391="","",CONFIG!$B$7+SUMIFS($E$6:$E$505,$B$6:$B$505,"&gt;="&amp;CONFIG!$B$5,$B$6:$B$505,"&lt;="&amp;B391,$G$6:$G$505,"Realizado")-SUMIFS($F$6:$F$505,$B$6:$B$505,"&gt;="&amp;CONFIG!$B$5,$B$6:$B$505,"&lt;="&amp;B391,$G$6:$G$505,"Realizado"))</f>
        <v/>
      </c>
      <c r="M391" s="15" t="str">
        <f>IF(B391="","",CONFIG!$B$7+SUMIFS($E$6:$E$505,$B$6:$B$505,"&gt;="&amp;CONFIG!$B$5,$B$6:$B$505,"&lt;="&amp;B391)-SUMIFS($F$6:$F$505,$B$6:$B$505,"&gt;="&amp;CONFIG!$B$5,$B$6:$B$505,"&lt;="&amp;B391))</f>
        <v/>
      </c>
      <c r="N391" s="5" t="str">
        <f t="shared" si="19"/>
        <v/>
      </c>
      <c r="O391" s="5" t="str">
        <f t="shared" ca="1" si="20"/>
        <v/>
      </c>
    </row>
    <row r="392" spans="1:15">
      <c r="A392" s="2"/>
      <c r="B392" s="3"/>
      <c r="C392" s="16"/>
      <c r="D392" s="2"/>
      <c r="E392" s="7"/>
      <c r="F392" s="7"/>
      <c r="G392" s="2"/>
      <c r="H392" s="2"/>
      <c r="I392" s="2"/>
      <c r="J392" s="16"/>
      <c r="K392" s="6" t="str">
        <f t="shared" si="18"/>
        <v/>
      </c>
      <c r="L392" s="15" t="str">
        <f>IF(B392="","",CONFIG!$B$7+SUMIFS($E$6:$E$505,$B$6:$B$505,"&gt;="&amp;CONFIG!$B$5,$B$6:$B$505,"&lt;="&amp;B392,$G$6:$G$505,"Realizado")-SUMIFS($F$6:$F$505,$B$6:$B$505,"&gt;="&amp;CONFIG!$B$5,$B$6:$B$505,"&lt;="&amp;B392,$G$6:$G$505,"Realizado"))</f>
        <v/>
      </c>
      <c r="M392" s="15" t="str">
        <f>IF(B392="","",CONFIG!$B$7+SUMIFS($E$6:$E$505,$B$6:$B$505,"&gt;="&amp;CONFIG!$B$5,$B$6:$B$505,"&lt;="&amp;B392)-SUMIFS($F$6:$F$505,$B$6:$B$505,"&gt;="&amp;CONFIG!$B$5,$B$6:$B$505,"&lt;="&amp;B392))</f>
        <v/>
      </c>
      <c r="N392" s="5" t="str">
        <f t="shared" si="19"/>
        <v/>
      </c>
      <c r="O392" s="5" t="str">
        <f t="shared" ca="1" si="20"/>
        <v/>
      </c>
    </row>
    <row r="393" spans="1:15">
      <c r="A393" s="2"/>
      <c r="B393" s="3"/>
      <c r="C393" s="16"/>
      <c r="D393" s="2"/>
      <c r="E393" s="7"/>
      <c r="F393" s="7"/>
      <c r="G393" s="2"/>
      <c r="H393" s="2"/>
      <c r="I393" s="2"/>
      <c r="J393" s="16"/>
      <c r="K393" s="6" t="str">
        <f t="shared" si="18"/>
        <v/>
      </c>
      <c r="L393" s="15" t="str">
        <f>IF(B393="","",CONFIG!$B$7+SUMIFS($E$6:$E$505,$B$6:$B$505,"&gt;="&amp;CONFIG!$B$5,$B$6:$B$505,"&lt;="&amp;B393,$G$6:$G$505,"Realizado")-SUMIFS($F$6:$F$505,$B$6:$B$505,"&gt;="&amp;CONFIG!$B$5,$B$6:$B$505,"&lt;="&amp;B393,$G$6:$G$505,"Realizado"))</f>
        <v/>
      </c>
      <c r="M393" s="15" t="str">
        <f>IF(B393="","",CONFIG!$B$7+SUMIFS($E$6:$E$505,$B$6:$B$505,"&gt;="&amp;CONFIG!$B$5,$B$6:$B$505,"&lt;="&amp;B393)-SUMIFS($F$6:$F$505,$B$6:$B$505,"&gt;="&amp;CONFIG!$B$5,$B$6:$B$505,"&lt;="&amp;B393))</f>
        <v/>
      </c>
      <c r="N393" s="5" t="str">
        <f t="shared" si="19"/>
        <v/>
      </c>
      <c r="O393" s="5" t="str">
        <f t="shared" ca="1" si="20"/>
        <v/>
      </c>
    </row>
    <row r="394" spans="1:15">
      <c r="A394" s="2"/>
      <c r="B394" s="3"/>
      <c r="C394" s="16"/>
      <c r="D394" s="2"/>
      <c r="E394" s="7"/>
      <c r="F394" s="7"/>
      <c r="G394" s="2"/>
      <c r="H394" s="2"/>
      <c r="I394" s="2"/>
      <c r="J394" s="16"/>
      <c r="K394" s="6" t="str">
        <f t="shared" si="18"/>
        <v/>
      </c>
      <c r="L394" s="15" t="str">
        <f>IF(B394="","",CONFIG!$B$7+SUMIFS($E$6:$E$505,$B$6:$B$505,"&gt;="&amp;CONFIG!$B$5,$B$6:$B$505,"&lt;="&amp;B394,$G$6:$G$505,"Realizado")-SUMIFS($F$6:$F$505,$B$6:$B$505,"&gt;="&amp;CONFIG!$B$5,$B$6:$B$505,"&lt;="&amp;B394,$G$6:$G$505,"Realizado"))</f>
        <v/>
      </c>
      <c r="M394" s="15" t="str">
        <f>IF(B394="","",CONFIG!$B$7+SUMIFS($E$6:$E$505,$B$6:$B$505,"&gt;="&amp;CONFIG!$B$5,$B$6:$B$505,"&lt;="&amp;B394)-SUMIFS($F$6:$F$505,$B$6:$B$505,"&gt;="&amp;CONFIG!$B$5,$B$6:$B$505,"&lt;="&amp;B394))</f>
        <v/>
      </c>
      <c r="N394" s="5" t="str">
        <f t="shared" si="19"/>
        <v/>
      </c>
      <c r="O394" s="5" t="str">
        <f t="shared" ca="1" si="20"/>
        <v/>
      </c>
    </row>
    <row r="395" spans="1:15">
      <c r="A395" s="2"/>
      <c r="B395" s="3"/>
      <c r="C395" s="16"/>
      <c r="D395" s="2"/>
      <c r="E395" s="7"/>
      <c r="F395" s="7"/>
      <c r="G395" s="2"/>
      <c r="H395" s="2"/>
      <c r="I395" s="2"/>
      <c r="J395" s="16"/>
      <c r="K395" s="6" t="str">
        <f t="shared" si="18"/>
        <v/>
      </c>
      <c r="L395" s="15" t="str">
        <f>IF(B395="","",CONFIG!$B$7+SUMIFS($E$6:$E$505,$B$6:$B$505,"&gt;="&amp;CONFIG!$B$5,$B$6:$B$505,"&lt;="&amp;B395,$G$6:$G$505,"Realizado")-SUMIFS($F$6:$F$505,$B$6:$B$505,"&gt;="&amp;CONFIG!$B$5,$B$6:$B$505,"&lt;="&amp;B395,$G$6:$G$505,"Realizado"))</f>
        <v/>
      </c>
      <c r="M395" s="15" t="str">
        <f>IF(B395="","",CONFIG!$B$7+SUMIFS($E$6:$E$505,$B$6:$B$505,"&gt;="&amp;CONFIG!$B$5,$B$6:$B$505,"&lt;="&amp;B395)-SUMIFS($F$6:$F$505,$B$6:$B$505,"&gt;="&amp;CONFIG!$B$5,$B$6:$B$505,"&lt;="&amp;B395))</f>
        <v/>
      </c>
      <c r="N395" s="5" t="str">
        <f t="shared" si="19"/>
        <v/>
      </c>
      <c r="O395" s="5" t="str">
        <f t="shared" ca="1" si="20"/>
        <v/>
      </c>
    </row>
    <row r="396" spans="1:15">
      <c r="A396" s="2"/>
      <c r="B396" s="3"/>
      <c r="C396" s="16"/>
      <c r="D396" s="2"/>
      <c r="E396" s="7"/>
      <c r="F396" s="7"/>
      <c r="G396" s="2"/>
      <c r="H396" s="2"/>
      <c r="I396" s="2"/>
      <c r="J396" s="16"/>
      <c r="K396" s="6" t="str">
        <f t="shared" si="18"/>
        <v/>
      </c>
      <c r="L396" s="15" t="str">
        <f>IF(B396="","",CONFIG!$B$7+SUMIFS($E$6:$E$505,$B$6:$B$505,"&gt;="&amp;CONFIG!$B$5,$B$6:$B$505,"&lt;="&amp;B396,$G$6:$G$505,"Realizado")-SUMIFS($F$6:$F$505,$B$6:$B$505,"&gt;="&amp;CONFIG!$B$5,$B$6:$B$505,"&lt;="&amp;B396,$G$6:$G$505,"Realizado"))</f>
        <v/>
      </c>
      <c r="M396" s="15" t="str">
        <f>IF(B396="","",CONFIG!$B$7+SUMIFS($E$6:$E$505,$B$6:$B$505,"&gt;="&amp;CONFIG!$B$5,$B$6:$B$505,"&lt;="&amp;B396)-SUMIFS($F$6:$F$505,$B$6:$B$505,"&gt;="&amp;CONFIG!$B$5,$B$6:$B$505,"&lt;="&amp;B396))</f>
        <v/>
      </c>
      <c r="N396" s="5" t="str">
        <f t="shared" si="19"/>
        <v/>
      </c>
      <c r="O396" s="5" t="str">
        <f t="shared" ca="1" si="20"/>
        <v/>
      </c>
    </row>
    <row r="397" spans="1:15">
      <c r="A397" s="2"/>
      <c r="B397" s="3"/>
      <c r="C397" s="16"/>
      <c r="D397" s="2"/>
      <c r="E397" s="7"/>
      <c r="F397" s="7"/>
      <c r="G397" s="2"/>
      <c r="H397" s="2"/>
      <c r="I397" s="2"/>
      <c r="J397" s="16"/>
      <c r="K397" s="6" t="str">
        <f t="shared" si="18"/>
        <v/>
      </c>
      <c r="L397" s="15" t="str">
        <f>IF(B397="","",CONFIG!$B$7+SUMIFS($E$6:$E$505,$B$6:$B$505,"&gt;="&amp;CONFIG!$B$5,$B$6:$B$505,"&lt;="&amp;B397,$G$6:$G$505,"Realizado")-SUMIFS($F$6:$F$505,$B$6:$B$505,"&gt;="&amp;CONFIG!$B$5,$B$6:$B$505,"&lt;="&amp;B397,$G$6:$G$505,"Realizado"))</f>
        <v/>
      </c>
      <c r="M397" s="15" t="str">
        <f>IF(B397="","",CONFIG!$B$7+SUMIFS($E$6:$E$505,$B$6:$B$505,"&gt;="&amp;CONFIG!$B$5,$B$6:$B$505,"&lt;="&amp;B397)-SUMIFS($F$6:$F$505,$B$6:$B$505,"&gt;="&amp;CONFIG!$B$5,$B$6:$B$505,"&lt;="&amp;B397))</f>
        <v/>
      </c>
      <c r="N397" s="5" t="str">
        <f t="shared" si="19"/>
        <v/>
      </c>
      <c r="O397" s="5" t="str">
        <f t="shared" ca="1" si="20"/>
        <v/>
      </c>
    </row>
    <row r="398" spans="1:15">
      <c r="A398" s="2"/>
      <c r="B398" s="3"/>
      <c r="C398" s="16"/>
      <c r="D398" s="2"/>
      <c r="E398" s="7"/>
      <c r="F398" s="7"/>
      <c r="G398" s="2"/>
      <c r="H398" s="2"/>
      <c r="I398" s="2"/>
      <c r="J398" s="16"/>
      <c r="K398" s="6" t="str">
        <f t="shared" si="18"/>
        <v/>
      </c>
      <c r="L398" s="15" t="str">
        <f>IF(B398="","",CONFIG!$B$7+SUMIFS($E$6:$E$505,$B$6:$B$505,"&gt;="&amp;CONFIG!$B$5,$B$6:$B$505,"&lt;="&amp;B398,$G$6:$G$505,"Realizado")-SUMIFS($F$6:$F$505,$B$6:$B$505,"&gt;="&amp;CONFIG!$B$5,$B$6:$B$505,"&lt;="&amp;B398,$G$6:$G$505,"Realizado"))</f>
        <v/>
      </c>
      <c r="M398" s="15" t="str">
        <f>IF(B398="","",CONFIG!$B$7+SUMIFS($E$6:$E$505,$B$6:$B$505,"&gt;="&amp;CONFIG!$B$5,$B$6:$B$505,"&lt;="&amp;B398)-SUMIFS($F$6:$F$505,$B$6:$B$505,"&gt;="&amp;CONFIG!$B$5,$B$6:$B$505,"&lt;="&amp;B398))</f>
        <v/>
      </c>
      <c r="N398" s="5" t="str">
        <f t="shared" si="19"/>
        <v/>
      </c>
      <c r="O398" s="5" t="str">
        <f t="shared" ca="1" si="20"/>
        <v/>
      </c>
    </row>
    <row r="399" spans="1:15">
      <c r="A399" s="2"/>
      <c r="B399" s="3"/>
      <c r="C399" s="16"/>
      <c r="D399" s="2"/>
      <c r="E399" s="7"/>
      <c r="F399" s="7"/>
      <c r="G399" s="2"/>
      <c r="H399" s="2"/>
      <c r="I399" s="2"/>
      <c r="J399" s="16"/>
      <c r="K399" s="6" t="str">
        <f t="shared" si="18"/>
        <v/>
      </c>
      <c r="L399" s="15" t="str">
        <f>IF(B399="","",CONFIG!$B$7+SUMIFS($E$6:$E$505,$B$6:$B$505,"&gt;="&amp;CONFIG!$B$5,$B$6:$B$505,"&lt;="&amp;B399,$G$6:$G$505,"Realizado")-SUMIFS($F$6:$F$505,$B$6:$B$505,"&gt;="&amp;CONFIG!$B$5,$B$6:$B$505,"&lt;="&amp;B399,$G$6:$G$505,"Realizado"))</f>
        <v/>
      </c>
      <c r="M399" s="15" t="str">
        <f>IF(B399="","",CONFIG!$B$7+SUMIFS($E$6:$E$505,$B$6:$B$505,"&gt;="&amp;CONFIG!$B$5,$B$6:$B$505,"&lt;="&amp;B399)-SUMIFS($F$6:$F$505,$B$6:$B$505,"&gt;="&amp;CONFIG!$B$5,$B$6:$B$505,"&lt;="&amp;B399))</f>
        <v/>
      </c>
      <c r="N399" s="5" t="str">
        <f t="shared" si="19"/>
        <v/>
      </c>
      <c r="O399" s="5" t="str">
        <f t="shared" ca="1" si="20"/>
        <v/>
      </c>
    </row>
    <row r="400" spans="1:15">
      <c r="A400" s="2"/>
      <c r="B400" s="3"/>
      <c r="C400" s="16"/>
      <c r="D400" s="2"/>
      <c r="E400" s="7"/>
      <c r="F400" s="7"/>
      <c r="G400" s="2"/>
      <c r="H400" s="2"/>
      <c r="I400" s="2"/>
      <c r="J400" s="16"/>
      <c r="K400" s="6" t="str">
        <f t="shared" si="18"/>
        <v/>
      </c>
      <c r="L400" s="15" t="str">
        <f>IF(B400="","",CONFIG!$B$7+SUMIFS($E$6:$E$505,$B$6:$B$505,"&gt;="&amp;CONFIG!$B$5,$B$6:$B$505,"&lt;="&amp;B400,$G$6:$G$505,"Realizado")-SUMIFS($F$6:$F$505,$B$6:$B$505,"&gt;="&amp;CONFIG!$B$5,$B$6:$B$505,"&lt;="&amp;B400,$G$6:$G$505,"Realizado"))</f>
        <v/>
      </c>
      <c r="M400" s="15" t="str">
        <f>IF(B400="","",CONFIG!$B$7+SUMIFS($E$6:$E$505,$B$6:$B$505,"&gt;="&amp;CONFIG!$B$5,$B$6:$B$505,"&lt;="&amp;B400)-SUMIFS($F$6:$F$505,$B$6:$B$505,"&gt;="&amp;CONFIG!$B$5,$B$6:$B$505,"&lt;="&amp;B400))</f>
        <v/>
      </c>
      <c r="N400" s="5" t="str">
        <f t="shared" si="19"/>
        <v/>
      </c>
      <c r="O400" s="5" t="str">
        <f t="shared" ca="1" si="20"/>
        <v/>
      </c>
    </row>
    <row r="401" spans="1:15">
      <c r="A401" s="2"/>
      <c r="B401" s="3"/>
      <c r="C401" s="16"/>
      <c r="D401" s="2"/>
      <c r="E401" s="7"/>
      <c r="F401" s="7"/>
      <c r="G401" s="2"/>
      <c r="H401" s="2"/>
      <c r="I401" s="2"/>
      <c r="J401" s="16"/>
      <c r="K401" s="6" t="str">
        <f t="shared" si="18"/>
        <v/>
      </c>
      <c r="L401" s="15" t="str">
        <f>IF(B401="","",CONFIG!$B$7+SUMIFS($E$6:$E$505,$B$6:$B$505,"&gt;="&amp;CONFIG!$B$5,$B$6:$B$505,"&lt;="&amp;B401,$G$6:$G$505,"Realizado")-SUMIFS($F$6:$F$505,$B$6:$B$505,"&gt;="&amp;CONFIG!$B$5,$B$6:$B$505,"&lt;="&amp;B401,$G$6:$G$505,"Realizado"))</f>
        <v/>
      </c>
      <c r="M401" s="15" t="str">
        <f>IF(B401="","",CONFIG!$B$7+SUMIFS($E$6:$E$505,$B$6:$B$505,"&gt;="&amp;CONFIG!$B$5,$B$6:$B$505,"&lt;="&amp;B401)-SUMIFS($F$6:$F$505,$B$6:$B$505,"&gt;="&amp;CONFIG!$B$5,$B$6:$B$505,"&lt;="&amp;B401))</f>
        <v/>
      </c>
      <c r="N401" s="5" t="str">
        <f t="shared" si="19"/>
        <v/>
      </c>
      <c r="O401" s="5" t="str">
        <f t="shared" ca="1" si="20"/>
        <v/>
      </c>
    </row>
    <row r="402" spans="1:15">
      <c r="A402" s="2"/>
      <c r="B402" s="3"/>
      <c r="C402" s="16"/>
      <c r="D402" s="2"/>
      <c r="E402" s="7"/>
      <c r="F402" s="7"/>
      <c r="G402" s="2"/>
      <c r="H402" s="2"/>
      <c r="I402" s="2"/>
      <c r="J402" s="16"/>
      <c r="K402" s="6" t="str">
        <f t="shared" si="18"/>
        <v/>
      </c>
      <c r="L402" s="15" t="str">
        <f>IF(B402="","",CONFIG!$B$7+SUMIFS($E$6:$E$505,$B$6:$B$505,"&gt;="&amp;CONFIG!$B$5,$B$6:$B$505,"&lt;="&amp;B402,$G$6:$G$505,"Realizado")-SUMIFS($F$6:$F$505,$B$6:$B$505,"&gt;="&amp;CONFIG!$B$5,$B$6:$B$505,"&lt;="&amp;B402,$G$6:$G$505,"Realizado"))</f>
        <v/>
      </c>
      <c r="M402" s="15" t="str">
        <f>IF(B402="","",CONFIG!$B$7+SUMIFS($E$6:$E$505,$B$6:$B$505,"&gt;="&amp;CONFIG!$B$5,$B$6:$B$505,"&lt;="&amp;B402)-SUMIFS($F$6:$F$505,$B$6:$B$505,"&gt;="&amp;CONFIG!$B$5,$B$6:$B$505,"&lt;="&amp;B402))</f>
        <v/>
      </c>
      <c r="N402" s="5" t="str">
        <f t="shared" si="19"/>
        <v/>
      </c>
      <c r="O402" s="5" t="str">
        <f t="shared" ca="1" si="20"/>
        <v/>
      </c>
    </row>
    <row r="403" spans="1:15">
      <c r="A403" s="2"/>
      <c r="B403" s="3"/>
      <c r="C403" s="16"/>
      <c r="D403" s="2"/>
      <c r="E403" s="7"/>
      <c r="F403" s="7"/>
      <c r="G403" s="2"/>
      <c r="H403" s="2"/>
      <c r="I403" s="2"/>
      <c r="J403" s="16"/>
      <c r="K403" s="6" t="str">
        <f t="shared" si="18"/>
        <v/>
      </c>
      <c r="L403" s="15" t="str">
        <f>IF(B403="","",CONFIG!$B$7+SUMIFS($E$6:$E$505,$B$6:$B$505,"&gt;="&amp;CONFIG!$B$5,$B$6:$B$505,"&lt;="&amp;B403,$G$6:$G$505,"Realizado")-SUMIFS($F$6:$F$505,$B$6:$B$505,"&gt;="&amp;CONFIG!$B$5,$B$6:$B$505,"&lt;="&amp;B403,$G$6:$G$505,"Realizado"))</f>
        <v/>
      </c>
      <c r="M403" s="15" t="str">
        <f>IF(B403="","",CONFIG!$B$7+SUMIFS($E$6:$E$505,$B$6:$B$505,"&gt;="&amp;CONFIG!$B$5,$B$6:$B$505,"&lt;="&amp;B403)-SUMIFS($F$6:$F$505,$B$6:$B$505,"&gt;="&amp;CONFIG!$B$5,$B$6:$B$505,"&lt;="&amp;B403))</f>
        <v/>
      </c>
      <c r="N403" s="5" t="str">
        <f t="shared" si="19"/>
        <v/>
      </c>
      <c r="O403" s="5" t="str">
        <f t="shared" ca="1" si="20"/>
        <v/>
      </c>
    </row>
    <row r="404" spans="1:15">
      <c r="A404" s="2"/>
      <c r="B404" s="3"/>
      <c r="C404" s="16"/>
      <c r="D404" s="2"/>
      <c r="E404" s="7"/>
      <c r="F404" s="7"/>
      <c r="G404" s="2"/>
      <c r="H404" s="2"/>
      <c r="I404" s="2"/>
      <c r="J404" s="16"/>
      <c r="K404" s="6" t="str">
        <f t="shared" si="18"/>
        <v/>
      </c>
      <c r="L404" s="15" t="str">
        <f>IF(B404="","",CONFIG!$B$7+SUMIFS($E$6:$E$505,$B$6:$B$505,"&gt;="&amp;CONFIG!$B$5,$B$6:$B$505,"&lt;="&amp;B404,$G$6:$G$505,"Realizado")-SUMIFS($F$6:$F$505,$B$6:$B$505,"&gt;="&amp;CONFIG!$B$5,$B$6:$B$505,"&lt;="&amp;B404,$G$6:$G$505,"Realizado"))</f>
        <v/>
      </c>
      <c r="M404" s="15" t="str">
        <f>IF(B404="","",CONFIG!$B$7+SUMIFS($E$6:$E$505,$B$6:$B$505,"&gt;="&amp;CONFIG!$B$5,$B$6:$B$505,"&lt;="&amp;B404)-SUMIFS($F$6:$F$505,$B$6:$B$505,"&gt;="&amp;CONFIG!$B$5,$B$6:$B$505,"&lt;="&amp;B404))</f>
        <v/>
      </c>
      <c r="N404" s="5" t="str">
        <f t="shared" si="19"/>
        <v/>
      </c>
      <c r="O404" s="5" t="str">
        <f t="shared" ca="1" si="20"/>
        <v/>
      </c>
    </row>
    <row r="405" spans="1:15">
      <c r="A405" s="2"/>
      <c r="B405" s="3"/>
      <c r="C405" s="16"/>
      <c r="D405" s="2"/>
      <c r="E405" s="7"/>
      <c r="F405" s="7"/>
      <c r="G405" s="2"/>
      <c r="H405" s="2"/>
      <c r="I405" s="2"/>
      <c r="J405" s="16"/>
      <c r="K405" s="6" t="str">
        <f t="shared" si="18"/>
        <v/>
      </c>
      <c r="L405" s="15" t="str">
        <f>IF(B405="","",CONFIG!$B$7+SUMIFS($E$6:$E$505,$B$6:$B$505,"&gt;="&amp;CONFIG!$B$5,$B$6:$B$505,"&lt;="&amp;B405,$G$6:$G$505,"Realizado")-SUMIFS($F$6:$F$505,$B$6:$B$505,"&gt;="&amp;CONFIG!$B$5,$B$6:$B$505,"&lt;="&amp;B405,$G$6:$G$505,"Realizado"))</f>
        <v/>
      </c>
      <c r="M405" s="15" t="str">
        <f>IF(B405="","",CONFIG!$B$7+SUMIFS($E$6:$E$505,$B$6:$B$505,"&gt;="&amp;CONFIG!$B$5,$B$6:$B$505,"&lt;="&amp;B405)-SUMIFS($F$6:$F$505,$B$6:$B$505,"&gt;="&amp;CONFIG!$B$5,$B$6:$B$505,"&lt;="&amp;B405))</f>
        <v/>
      </c>
      <c r="N405" s="5" t="str">
        <f t="shared" si="19"/>
        <v/>
      </c>
      <c r="O405" s="5" t="str">
        <f t="shared" ca="1" si="20"/>
        <v/>
      </c>
    </row>
    <row r="406" spans="1:15">
      <c r="A406" s="2"/>
      <c r="B406" s="3"/>
      <c r="C406" s="16"/>
      <c r="D406" s="2"/>
      <c r="E406" s="7"/>
      <c r="F406" s="7"/>
      <c r="G406" s="2"/>
      <c r="H406" s="2"/>
      <c r="I406" s="2"/>
      <c r="J406" s="16"/>
      <c r="K406" s="6" t="str">
        <f t="shared" si="18"/>
        <v/>
      </c>
      <c r="L406" s="15" t="str">
        <f>IF(B406="","",CONFIG!$B$7+SUMIFS($E$6:$E$505,$B$6:$B$505,"&gt;="&amp;CONFIG!$B$5,$B$6:$B$505,"&lt;="&amp;B406,$G$6:$G$505,"Realizado")-SUMIFS($F$6:$F$505,$B$6:$B$505,"&gt;="&amp;CONFIG!$B$5,$B$6:$B$505,"&lt;="&amp;B406,$G$6:$G$505,"Realizado"))</f>
        <v/>
      </c>
      <c r="M406" s="15" t="str">
        <f>IF(B406="","",CONFIG!$B$7+SUMIFS($E$6:$E$505,$B$6:$B$505,"&gt;="&amp;CONFIG!$B$5,$B$6:$B$505,"&lt;="&amp;B406)-SUMIFS($F$6:$F$505,$B$6:$B$505,"&gt;="&amp;CONFIG!$B$5,$B$6:$B$505,"&lt;="&amp;B406))</f>
        <v/>
      </c>
      <c r="N406" s="5" t="str">
        <f t="shared" si="19"/>
        <v/>
      </c>
      <c r="O406" s="5" t="str">
        <f t="shared" ca="1" si="20"/>
        <v/>
      </c>
    </row>
    <row r="407" spans="1:15">
      <c r="A407" s="2"/>
      <c r="B407" s="3"/>
      <c r="C407" s="16"/>
      <c r="D407" s="2"/>
      <c r="E407" s="7"/>
      <c r="F407" s="7"/>
      <c r="G407" s="2"/>
      <c r="H407" s="2"/>
      <c r="I407" s="2"/>
      <c r="J407" s="16"/>
      <c r="K407" s="6" t="str">
        <f t="shared" si="18"/>
        <v/>
      </c>
      <c r="L407" s="15" t="str">
        <f>IF(B407="","",CONFIG!$B$7+SUMIFS($E$6:$E$505,$B$6:$B$505,"&gt;="&amp;CONFIG!$B$5,$B$6:$B$505,"&lt;="&amp;B407,$G$6:$G$505,"Realizado")-SUMIFS($F$6:$F$505,$B$6:$B$505,"&gt;="&amp;CONFIG!$B$5,$B$6:$B$505,"&lt;="&amp;B407,$G$6:$G$505,"Realizado"))</f>
        <v/>
      </c>
      <c r="M407" s="15" t="str">
        <f>IF(B407="","",CONFIG!$B$7+SUMIFS($E$6:$E$505,$B$6:$B$505,"&gt;="&amp;CONFIG!$B$5,$B$6:$B$505,"&lt;="&amp;B407)-SUMIFS($F$6:$F$505,$B$6:$B$505,"&gt;="&amp;CONFIG!$B$5,$B$6:$B$505,"&lt;="&amp;B407))</f>
        <v/>
      </c>
      <c r="N407" s="5" t="str">
        <f t="shared" si="19"/>
        <v/>
      </c>
      <c r="O407" s="5" t="str">
        <f t="shared" ca="1" si="20"/>
        <v/>
      </c>
    </row>
    <row r="408" spans="1:15">
      <c r="A408" s="2"/>
      <c r="B408" s="3"/>
      <c r="C408" s="16"/>
      <c r="D408" s="2"/>
      <c r="E408" s="7"/>
      <c r="F408" s="7"/>
      <c r="G408" s="2"/>
      <c r="H408" s="2"/>
      <c r="I408" s="2"/>
      <c r="J408" s="16"/>
      <c r="K408" s="6" t="str">
        <f t="shared" si="18"/>
        <v/>
      </c>
      <c r="L408" s="15" t="str">
        <f>IF(B408="","",CONFIG!$B$7+SUMIFS($E$6:$E$505,$B$6:$B$505,"&gt;="&amp;CONFIG!$B$5,$B$6:$B$505,"&lt;="&amp;B408,$G$6:$G$505,"Realizado")-SUMIFS($F$6:$F$505,$B$6:$B$505,"&gt;="&amp;CONFIG!$B$5,$B$6:$B$505,"&lt;="&amp;B408,$G$6:$G$505,"Realizado"))</f>
        <v/>
      </c>
      <c r="M408" s="15" t="str">
        <f>IF(B408="","",CONFIG!$B$7+SUMIFS($E$6:$E$505,$B$6:$B$505,"&gt;="&amp;CONFIG!$B$5,$B$6:$B$505,"&lt;="&amp;B408)-SUMIFS($F$6:$F$505,$B$6:$B$505,"&gt;="&amp;CONFIG!$B$5,$B$6:$B$505,"&lt;="&amp;B408))</f>
        <v/>
      </c>
      <c r="N408" s="5" t="str">
        <f t="shared" si="19"/>
        <v/>
      </c>
      <c r="O408" s="5" t="str">
        <f t="shared" ca="1" si="20"/>
        <v/>
      </c>
    </row>
    <row r="409" spans="1:15">
      <c r="A409" s="2"/>
      <c r="B409" s="3"/>
      <c r="C409" s="16"/>
      <c r="D409" s="2"/>
      <c r="E409" s="7"/>
      <c r="F409" s="7"/>
      <c r="G409" s="2"/>
      <c r="H409" s="2"/>
      <c r="I409" s="2"/>
      <c r="J409" s="16"/>
      <c r="K409" s="6" t="str">
        <f t="shared" si="18"/>
        <v/>
      </c>
      <c r="L409" s="15" t="str">
        <f>IF(B409="","",CONFIG!$B$7+SUMIFS($E$6:$E$505,$B$6:$B$505,"&gt;="&amp;CONFIG!$B$5,$B$6:$B$505,"&lt;="&amp;B409,$G$6:$G$505,"Realizado")-SUMIFS($F$6:$F$505,$B$6:$B$505,"&gt;="&amp;CONFIG!$B$5,$B$6:$B$505,"&lt;="&amp;B409,$G$6:$G$505,"Realizado"))</f>
        <v/>
      </c>
      <c r="M409" s="15" t="str">
        <f>IF(B409="","",CONFIG!$B$7+SUMIFS($E$6:$E$505,$B$6:$B$505,"&gt;="&amp;CONFIG!$B$5,$B$6:$B$505,"&lt;="&amp;B409)-SUMIFS($F$6:$F$505,$B$6:$B$505,"&gt;="&amp;CONFIG!$B$5,$B$6:$B$505,"&lt;="&amp;B409))</f>
        <v/>
      </c>
      <c r="N409" s="5" t="str">
        <f t="shared" si="19"/>
        <v/>
      </c>
      <c r="O409" s="5" t="str">
        <f t="shared" ca="1" si="20"/>
        <v/>
      </c>
    </row>
    <row r="410" spans="1:15">
      <c r="A410" s="2"/>
      <c r="B410" s="3"/>
      <c r="C410" s="16"/>
      <c r="D410" s="2"/>
      <c r="E410" s="7"/>
      <c r="F410" s="7"/>
      <c r="G410" s="2"/>
      <c r="H410" s="2"/>
      <c r="I410" s="2"/>
      <c r="J410" s="16"/>
      <c r="K410" s="6" t="str">
        <f t="shared" si="18"/>
        <v/>
      </c>
      <c r="L410" s="15" t="str">
        <f>IF(B410="","",CONFIG!$B$7+SUMIFS($E$6:$E$505,$B$6:$B$505,"&gt;="&amp;CONFIG!$B$5,$B$6:$B$505,"&lt;="&amp;B410,$G$6:$G$505,"Realizado")-SUMIFS($F$6:$F$505,$B$6:$B$505,"&gt;="&amp;CONFIG!$B$5,$B$6:$B$505,"&lt;="&amp;B410,$G$6:$G$505,"Realizado"))</f>
        <v/>
      </c>
      <c r="M410" s="15" t="str">
        <f>IF(B410="","",CONFIG!$B$7+SUMIFS($E$6:$E$505,$B$6:$B$505,"&gt;="&amp;CONFIG!$B$5,$B$6:$B$505,"&lt;="&amp;B410)-SUMIFS($F$6:$F$505,$B$6:$B$505,"&gt;="&amp;CONFIG!$B$5,$B$6:$B$505,"&lt;="&amp;B410))</f>
        <v/>
      </c>
      <c r="N410" s="5" t="str">
        <f t="shared" si="19"/>
        <v/>
      </c>
      <c r="O410" s="5" t="str">
        <f t="shared" ca="1" si="20"/>
        <v/>
      </c>
    </row>
    <row r="411" spans="1:15">
      <c r="A411" s="2"/>
      <c r="B411" s="3"/>
      <c r="C411" s="16"/>
      <c r="D411" s="2"/>
      <c r="E411" s="7"/>
      <c r="F411" s="7"/>
      <c r="G411" s="2"/>
      <c r="H411" s="2"/>
      <c r="I411" s="2"/>
      <c r="J411" s="16"/>
      <c r="K411" s="6" t="str">
        <f t="shared" si="18"/>
        <v/>
      </c>
      <c r="L411" s="15" t="str">
        <f>IF(B411="","",CONFIG!$B$7+SUMIFS($E$6:$E$505,$B$6:$B$505,"&gt;="&amp;CONFIG!$B$5,$B$6:$B$505,"&lt;="&amp;B411,$G$6:$G$505,"Realizado")-SUMIFS($F$6:$F$505,$B$6:$B$505,"&gt;="&amp;CONFIG!$B$5,$B$6:$B$505,"&lt;="&amp;B411,$G$6:$G$505,"Realizado"))</f>
        <v/>
      </c>
      <c r="M411" s="15" t="str">
        <f>IF(B411="","",CONFIG!$B$7+SUMIFS($E$6:$E$505,$B$6:$B$505,"&gt;="&amp;CONFIG!$B$5,$B$6:$B$505,"&lt;="&amp;B411)-SUMIFS($F$6:$F$505,$B$6:$B$505,"&gt;="&amp;CONFIG!$B$5,$B$6:$B$505,"&lt;="&amp;B411))</f>
        <v/>
      </c>
      <c r="N411" s="5" t="str">
        <f t="shared" si="19"/>
        <v/>
      </c>
      <c r="O411" s="5" t="str">
        <f t="shared" ca="1" si="20"/>
        <v/>
      </c>
    </row>
    <row r="412" spans="1:15">
      <c r="A412" s="2"/>
      <c r="B412" s="3"/>
      <c r="C412" s="16"/>
      <c r="D412" s="2"/>
      <c r="E412" s="7"/>
      <c r="F412" s="7"/>
      <c r="G412" s="2"/>
      <c r="H412" s="2"/>
      <c r="I412" s="2"/>
      <c r="J412" s="16"/>
      <c r="K412" s="6" t="str">
        <f t="shared" si="18"/>
        <v/>
      </c>
      <c r="L412" s="15" t="str">
        <f>IF(B412="","",CONFIG!$B$7+SUMIFS($E$6:$E$505,$B$6:$B$505,"&gt;="&amp;CONFIG!$B$5,$B$6:$B$505,"&lt;="&amp;B412,$G$6:$G$505,"Realizado")-SUMIFS($F$6:$F$505,$B$6:$B$505,"&gt;="&amp;CONFIG!$B$5,$B$6:$B$505,"&lt;="&amp;B412,$G$6:$G$505,"Realizado"))</f>
        <v/>
      </c>
      <c r="M412" s="15" t="str">
        <f>IF(B412="","",CONFIG!$B$7+SUMIFS($E$6:$E$505,$B$6:$B$505,"&gt;="&amp;CONFIG!$B$5,$B$6:$B$505,"&lt;="&amp;B412)-SUMIFS($F$6:$F$505,$B$6:$B$505,"&gt;="&amp;CONFIG!$B$5,$B$6:$B$505,"&lt;="&amp;B412))</f>
        <v/>
      </c>
      <c r="N412" s="5" t="str">
        <f t="shared" si="19"/>
        <v/>
      </c>
      <c r="O412" s="5" t="str">
        <f t="shared" ca="1" si="20"/>
        <v/>
      </c>
    </row>
    <row r="413" spans="1:15">
      <c r="A413" s="2"/>
      <c r="B413" s="3"/>
      <c r="C413" s="16"/>
      <c r="D413" s="2"/>
      <c r="E413" s="7"/>
      <c r="F413" s="7"/>
      <c r="G413" s="2"/>
      <c r="H413" s="2"/>
      <c r="I413" s="2"/>
      <c r="J413" s="16"/>
      <c r="K413" s="6" t="str">
        <f t="shared" si="18"/>
        <v/>
      </c>
      <c r="L413" s="15" t="str">
        <f>IF(B413="","",CONFIG!$B$7+SUMIFS($E$6:$E$505,$B$6:$B$505,"&gt;="&amp;CONFIG!$B$5,$B$6:$B$505,"&lt;="&amp;B413,$G$6:$G$505,"Realizado")-SUMIFS($F$6:$F$505,$B$6:$B$505,"&gt;="&amp;CONFIG!$B$5,$B$6:$B$505,"&lt;="&amp;B413,$G$6:$G$505,"Realizado"))</f>
        <v/>
      </c>
      <c r="M413" s="15" t="str">
        <f>IF(B413="","",CONFIG!$B$7+SUMIFS($E$6:$E$505,$B$6:$B$505,"&gt;="&amp;CONFIG!$B$5,$B$6:$B$505,"&lt;="&amp;B413)-SUMIFS($F$6:$F$505,$B$6:$B$505,"&gt;="&amp;CONFIG!$B$5,$B$6:$B$505,"&lt;="&amp;B413))</f>
        <v/>
      </c>
      <c r="N413" s="5" t="str">
        <f t="shared" si="19"/>
        <v/>
      </c>
      <c r="O413" s="5" t="str">
        <f t="shared" ca="1" si="20"/>
        <v/>
      </c>
    </row>
    <row r="414" spans="1:15">
      <c r="A414" s="2"/>
      <c r="B414" s="3"/>
      <c r="C414" s="16"/>
      <c r="D414" s="2"/>
      <c r="E414" s="7"/>
      <c r="F414" s="7"/>
      <c r="G414" s="2"/>
      <c r="H414" s="2"/>
      <c r="I414" s="2"/>
      <c r="J414" s="16"/>
      <c r="K414" s="6" t="str">
        <f t="shared" si="18"/>
        <v/>
      </c>
      <c r="L414" s="15" t="str">
        <f>IF(B414="","",CONFIG!$B$7+SUMIFS($E$6:$E$505,$B$6:$B$505,"&gt;="&amp;CONFIG!$B$5,$B$6:$B$505,"&lt;="&amp;B414,$G$6:$G$505,"Realizado")-SUMIFS($F$6:$F$505,$B$6:$B$505,"&gt;="&amp;CONFIG!$B$5,$B$6:$B$505,"&lt;="&amp;B414,$G$6:$G$505,"Realizado"))</f>
        <v/>
      </c>
      <c r="M414" s="15" t="str">
        <f>IF(B414="","",CONFIG!$B$7+SUMIFS($E$6:$E$505,$B$6:$B$505,"&gt;="&amp;CONFIG!$B$5,$B$6:$B$505,"&lt;="&amp;B414)-SUMIFS($F$6:$F$505,$B$6:$B$505,"&gt;="&amp;CONFIG!$B$5,$B$6:$B$505,"&lt;="&amp;B414))</f>
        <v/>
      </c>
      <c r="N414" s="5" t="str">
        <f t="shared" si="19"/>
        <v/>
      </c>
      <c r="O414" s="5" t="str">
        <f t="shared" ca="1" si="20"/>
        <v/>
      </c>
    </row>
    <row r="415" spans="1:15">
      <c r="A415" s="2"/>
      <c r="B415" s="3"/>
      <c r="C415" s="16"/>
      <c r="D415" s="2"/>
      <c r="E415" s="7"/>
      <c r="F415" s="7"/>
      <c r="G415" s="2"/>
      <c r="H415" s="2"/>
      <c r="I415" s="2"/>
      <c r="J415" s="16"/>
      <c r="K415" s="6" t="str">
        <f t="shared" si="18"/>
        <v/>
      </c>
      <c r="L415" s="15" t="str">
        <f>IF(B415="","",CONFIG!$B$7+SUMIFS($E$6:$E$505,$B$6:$B$505,"&gt;="&amp;CONFIG!$B$5,$B$6:$B$505,"&lt;="&amp;B415,$G$6:$G$505,"Realizado")-SUMIFS($F$6:$F$505,$B$6:$B$505,"&gt;="&amp;CONFIG!$B$5,$B$6:$B$505,"&lt;="&amp;B415,$G$6:$G$505,"Realizado"))</f>
        <v/>
      </c>
      <c r="M415" s="15" t="str">
        <f>IF(B415="","",CONFIG!$B$7+SUMIFS($E$6:$E$505,$B$6:$B$505,"&gt;="&amp;CONFIG!$B$5,$B$6:$B$505,"&lt;="&amp;B415)-SUMIFS($F$6:$F$505,$B$6:$B$505,"&gt;="&amp;CONFIG!$B$5,$B$6:$B$505,"&lt;="&amp;B415))</f>
        <v/>
      </c>
      <c r="N415" s="5" t="str">
        <f t="shared" si="19"/>
        <v/>
      </c>
      <c r="O415" s="5" t="str">
        <f t="shared" ca="1" si="20"/>
        <v/>
      </c>
    </row>
    <row r="416" spans="1:15">
      <c r="A416" s="2"/>
      <c r="B416" s="3"/>
      <c r="C416" s="16"/>
      <c r="D416" s="2"/>
      <c r="E416" s="7"/>
      <c r="F416" s="7"/>
      <c r="G416" s="2"/>
      <c r="H416" s="2"/>
      <c r="I416" s="2"/>
      <c r="J416" s="16"/>
      <c r="K416" s="6" t="str">
        <f t="shared" si="18"/>
        <v/>
      </c>
      <c r="L416" s="15" t="str">
        <f>IF(B416="","",CONFIG!$B$7+SUMIFS($E$6:$E$505,$B$6:$B$505,"&gt;="&amp;CONFIG!$B$5,$B$6:$B$505,"&lt;="&amp;B416,$G$6:$G$505,"Realizado")-SUMIFS($F$6:$F$505,$B$6:$B$505,"&gt;="&amp;CONFIG!$B$5,$B$6:$B$505,"&lt;="&amp;B416,$G$6:$G$505,"Realizado"))</f>
        <v/>
      </c>
      <c r="M416" s="15" t="str">
        <f>IF(B416="","",CONFIG!$B$7+SUMIFS($E$6:$E$505,$B$6:$B$505,"&gt;="&amp;CONFIG!$B$5,$B$6:$B$505,"&lt;="&amp;B416)-SUMIFS($F$6:$F$505,$B$6:$B$505,"&gt;="&amp;CONFIG!$B$5,$B$6:$B$505,"&lt;="&amp;B416))</f>
        <v/>
      </c>
      <c r="N416" s="5" t="str">
        <f t="shared" si="19"/>
        <v/>
      </c>
      <c r="O416" s="5" t="str">
        <f t="shared" ca="1" si="20"/>
        <v/>
      </c>
    </row>
    <row r="417" spans="1:15">
      <c r="A417" s="2"/>
      <c r="B417" s="3"/>
      <c r="C417" s="16"/>
      <c r="D417" s="2"/>
      <c r="E417" s="7"/>
      <c r="F417" s="7"/>
      <c r="G417" s="2"/>
      <c r="H417" s="2"/>
      <c r="I417" s="2"/>
      <c r="J417" s="16"/>
      <c r="K417" s="6" t="str">
        <f t="shared" si="18"/>
        <v/>
      </c>
      <c r="L417" s="15" t="str">
        <f>IF(B417="","",CONFIG!$B$7+SUMIFS($E$6:$E$505,$B$6:$B$505,"&gt;="&amp;CONFIG!$B$5,$B$6:$B$505,"&lt;="&amp;B417,$G$6:$G$505,"Realizado")-SUMIFS($F$6:$F$505,$B$6:$B$505,"&gt;="&amp;CONFIG!$B$5,$B$6:$B$505,"&lt;="&amp;B417,$G$6:$G$505,"Realizado"))</f>
        <v/>
      </c>
      <c r="M417" s="15" t="str">
        <f>IF(B417="","",CONFIG!$B$7+SUMIFS($E$6:$E$505,$B$6:$B$505,"&gt;="&amp;CONFIG!$B$5,$B$6:$B$505,"&lt;="&amp;B417)-SUMIFS($F$6:$F$505,$B$6:$B$505,"&gt;="&amp;CONFIG!$B$5,$B$6:$B$505,"&lt;="&amp;B417))</f>
        <v/>
      </c>
      <c r="N417" s="5" t="str">
        <f t="shared" si="19"/>
        <v/>
      </c>
      <c r="O417" s="5" t="str">
        <f t="shared" ca="1" si="20"/>
        <v/>
      </c>
    </row>
    <row r="418" spans="1:15">
      <c r="A418" s="2"/>
      <c r="B418" s="3"/>
      <c r="C418" s="16"/>
      <c r="D418" s="2"/>
      <c r="E418" s="7"/>
      <c r="F418" s="7"/>
      <c r="G418" s="2"/>
      <c r="H418" s="2"/>
      <c r="I418" s="2"/>
      <c r="J418" s="16"/>
      <c r="K418" s="6" t="str">
        <f t="shared" si="18"/>
        <v/>
      </c>
      <c r="L418" s="15" t="str">
        <f>IF(B418="","",CONFIG!$B$7+SUMIFS($E$6:$E$505,$B$6:$B$505,"&gt;="&amp;CONFIG!$B$5,$B$6:$B$505,"&lt;="&amp;B418,$G$6:$G$505,"Realizado")-SUMIFS($F$6:$F$505,$B$6:$B$505,"&gt;="&amp;CONFIG!$B$5,$B$6:$B$505,"&lt;="&amp;B418,$G$6:$G$505,"Realizado"))</f>
        <v/>
      </c>
      <c r="M418" s="15" t="str">
        <f>IF(B418="","",CONFIG!$B$7+SUMIFS($E$6:$E$505,$B$6:$B$505,"&gt;="&amp;CONFIG!$B$5,$B$6:$B$505,"&lt;="&amp;B418)-SUMIFS($F$6:$F$505,$B$6:$B$505,"&gt;="&amp;CONFIG!$B$5,$B$6:$B$505,"&lt;="&amp;B418))</f>
        <v/>
      </c>
      <c r="N418" s="5" t="str">
        <f t="shared" si="19"/>
        <v/>
      </c>
      <c r="O418" s="5" t="str">
        <f t="shared" ca="1" si="20"/>
        <v/>
      </c>
    </row>
    <row r="419" spans="1:15">
      <c r="A419" s="2"/>
      <c r="B419" s="3"/>
      <c r="C419" s="16"/>
      <c r="D419" s="2"/>
      <c r="E419" s="7"/>
      <c r="F419" s="7"/>
      <c r="G419" s="2"/>
      <c r="H419" s="2"/>
      <c r="I419" s="2"/>
      <c r="J419" s="16"/>
      <c r="K419" s="6" t="str">
        <f t="shared" si="18"/>
        <v/>
      </c>
      <c r="L419" s="15" t="str">
        <f>IF(B419="","",CONFIG!$B$7+SUMIFS($E$6:$E$505,$B$6:$B$505,"&gt;="&amp;CONFIG!$B$5,$B$6:$B$505,"&lt;="&amp;B419,$G$6:$G$505,"Realizado")-SUMIFS($F$6:$F$505,$B$6:$B$505,"&gt;="&amp;CONFIG!$B$5,$B$6:$B$505,"&lt;="&amp;B419,$G$6:$G$505,"Realizado"))</f>
        <v/>
      </c>
      <c r="M419" s="15" t="str">
        <f>IF(B419="","",CONFIG!$B$7+SUMIFS($E$6:$E$505,$B$6:$B$505,"&gt;="&amp;CONFIG!$B$5,$B$6:$B$505,"&lt;="&amp;B419)-SUMIFS($F$6:$F$505,$B$6:$B$505,"&gt;="&amp;CONFIG!$B$5,$B$6:$B$505,"&lt;="&amp;B419))</f>
        <v/>
      </c>
      <c r="N419" s="5" t="str">
        <f t="shared" si="19"/>
        <v/>
      </c>
      <c r="O419" s="5" t="str">
        <f t="shared" ca="1" si="20"/>
        <v/>
      </c>
    </row>
    <row r="420" spans="1:15">
      <c r="A420" s="2"/>
      <c r="B420" s="3"/>
      <c r="C420" s="16"/>
      <c r="D420" s="2"/>
      <c r="E420" s="7"/>
      <c r="F420" s="7"/>
      <c r="G420" s="2"/>
      <c r="H420" s="2"/>
      <c r="I420" s="2"/>
      <c r="J420" s="16"/>
      <c r="K420" s="6" t="str">
        <f t="shared" si="18"/>
        <v/>
      </c>
      <c r="L420" s="15" t="str">
        <f>IF(B420="","",CONFIG!$B$7+SUMIFS($E$6:$E$505,$B$6:$B$505,"&gt;="&amp;CONFIG!$B$5,$B$6:$B$505,"&lt;="&amp;B420,$G$6:$G$505,"Realizado")-SUMIFS($F$6:$F$505,$B$6:$B$505,"&gt;="&amp;CONFIG!$B$5,$B$6:$B$505,"&lt;="&amp;B420,$G$6:$G$505,"Realizado"))</f>
        <v/>
      </c>
      <c r="M420" s="15" t="str">
        <f>IF(B420="","",CONFIG!$B$7+SUMIFS($E$6:$E$505,$B$6:$B$505,"&gt;="&amp;CONFIG!$B$5,$B$6:$B$505,"&lt;="&amp;B420)-SUMIFS($F$6:$F$505,$B$6:$B$505,"&gt;="&amp;CONFIG!$B$5,$B$6:$B$505,"&lt;="&amp;B420))</f>
        <v/>
      </c>
      <c r="N420" s="5" t="str">
        <f t="shared" si="19"/>
        <v/>
      </c>
      <c r="O420" s="5" t="str">
        <f t="shared" ca="1" si="20"/>
        <v/>
      </c>
    </row>
    <row r="421" spans="1:15">
      <c r="A421" s="2"/>
      <c r="B421" s="3"/>
      <c r="C421" s="16"/>
      <c r="D421" s="2"/>
      <c r="E421" s="7"/>
      <c r="F421" s="7"/>
      <c r="G421" s="2"/>
      <c r="H421" s="2"/>
      <c r="I421" s="2"/>
      <c r="J421" s="16"/>
      <c r="K421" s="6" t="str">
        <f t="shared" si="18"/>
        <v/>
      </c>
      <c r="L421" s="15" t="str">
        <f>IF(B421="","",CONFIG!$B$7+SUMIFS($E$6:$E$505,$B$6:$B$505,"&gt;="&amp;CONFIG!$B$5,$B$6:$B$505,"&lt;="&amp;B421,$G$6:$G$505,"Realizado")-SUMIFS($F$6:$F$505,$B$6:$B$505,"&gt;="&amp;CONFIG!$B$5,$B$6:$B$505,"&lt;="&amp;B421,$G$6:$G$505,"Realizado"))</f>
        <v/>
      </c>
      <c r="M421" s="15" t="str">
        <f>IF(B421="","",CONFIG!$B$7+SUMIFS($E$6:$E$505,$B$6:$B$505,"&gt;="&amp;CONFIG!$B$5,$B$6:$B$505,"&lt;="&amp;B421)-SUMIFS($F$6:$F$505,$B$6:$B$505,"&gt;="&amp;CONFIG!$B$5,$B$6:$B$505,"&lt;="&amp;B421))</f>
        <v/>
      </c>
      <c r="N421" s="5" t="str">
        <f t="shared" si="19"/>
        <v/>
      </c>
      <c r="O421" s="5" t="str">
        <f t="shared" ca="1" si="20"/>
        <v/>
      </c>
    </row>
    <row r="422" spans="1:15">
      <c r="A422" s="2"/>
      <c r="B422" s="3"/>
      <c r="C422" s="16"/>
      <c r="D422" s="2"/>
      <c r="E422" s="7"/>
      <c r="F422" s="7"/>
      <c r="G422" s="2"/>
      <c r="H422" s="2"/>
      <c r="I422" s="2"/>
      <c r="J422" s="16"/>
      <c r="K422" s="6" t="str">
        <f t="shared" si="18"/>
        <v/>
      </c>
      <c r="L422" s="15" t="str">
        <f>IF(B422="","",CONFIG!$B$7+SUMIFS($E$6:$E$505,$B$6:$B$505,"&gt;="&amp;CONFIG!$B$5,$B$6:$B$505,"&lt;="&amp;B422,$G$6:$G$505,"Realizado")-SUMIFS($F$6:$F$505,$B$6:$B$505,"&gt;="&amp;CONFIG!$B$5,$B$6:$B$505,"&lt;="&amp;B422,$G$6:$G$505,"Realizado"))</f>
        <v/>
      </c>
      <c r="M422" s="15" t="str">
        <f>IF(B422="","",CONFIG!$B$7+SUMIFS($E$6:$E$505,$B$6:$B$505,"&gt;="&amp;CONFIG!$B$5,$B$6:$B$505,"&lt;="&amp;B422)-SUMIFS($F$6:$F$505,$B$6:$B$505,"&gt;="&amp;CONFIG!$B$5,$B$6:$B$505,"&lt;="&amp;B422))</f>
        <v/>
      </c>
      <c r="N422" s="5" t="str">
        <f t="shared" si="19"/>
        <v/>
      </c>
      <c r="O422" s="5" t="str">
        <f t="shared" ca="1" si="20"/>
        <v/>
      </c>
    </row>
    <row r="423" spans="1:15">
      <c r="A423" s="2"/>
      <c r="B423" s="3"/>
      <c r="C423" s="16"/>
      <c r="D423" s="2"/>
      <c r="E423" s="7"/>
      <c r="F423" s="7"/>
      <c r="G423" s="2"/>
      <c r="H423" s="2"/>
      <c r="I423" s="2"/>
      <c r="J423" s="16"/>
      <c r="K423" s="6" t="str">
        <f t="shared" si="18"/>
        <v/>
      </c>
      <c r="L423" s="15" t="str">
        <f>IF(B423="","",CONFIG!$B$7+SUMIFS($E$6:$E$505,$B$6:$B$505,"&gt;="&amp;CONFIG!$B$5,$B$6:$B$505,"&lt;="&amp;B423,$G$6:$G$505,"Realizado")-SUMIFS($F$6:$F$505,$B$6:$B$505,"&gt;="&amp;CONFIG!$B$5,$B$6:$B$505,"&lt;="&amp;B423,$G$6:$G$505,"Realizado"))</f>
        <v/>
      </c>
      <c r="M423" s="15" t="str">
        <f>IF(B423="","",CONFIG!$B$7+SUMIFS($E$6:$E$505,$B$6:$B$505,"&gt;="&amp;CONFIG!$B$5,$B$6:$B$505,"&lt;="&amp;B423)-SUMIFS($F$6:$F$505,$B$6:$B$505,"&gt;="&amp;CONFIG!$B$5,$B$6:$B$505,"&lt;="&amp;B423))</f>
        <v/>
      </c>
      <c r="N423" s="5" t="str">
        <f t="shared" si="19"/>
        <v/>
      </c>
      <c r="O423" s="5" t="str">
        <f t="shared" ca="1" si="20"/>
        <v/>
      </c>
    </row>
    <row r="424" spans="1:15">
      <c r="A424" s="2"/>
      <c r="B424" s="3"/>
      <c r="C424" s="16"/>
      <c r="D424" s="2"/>
      <c r="E424" s="7"/>
      <c r="F424" s="7"/>
      <c r="G424" s="2"/>
      <c r="H424" s="2"/>
      <c r="I424" s="2"/>
      <c r="J424" s="16"/>
      <c r="K424" s="6" t="str">
        <f t="shared" si="18"/>
        <v/>
      </c>
      <c r="L424" s="15" t="str">
        <f>IF(B424="","",CONFIG!$B$7+SUMIFS($E$6:$E$505,$B$6:$B$505,"&gt;="&amp;CONFIG!$B$5,$B$6:$B$505,"&lt;="&amp;B424,$G$6:$G$505,"Realizado")-SUMIFS($F$6:$F$505,$B$6:$B$505,"&gt;="&amp;CONFIG!$B$5,$B$6:$B$505,"&lt;="&amp;B424,$G$6:$G$505,"Realizado"))</f>
        <v/>
      </c>
      <c r="M424" s="15" t="str">
        <f>IF(B424="","",CONFIG!$B$7+SUMIFS($E$6:$E$505,$B$6:$B$505,"&gt;="&amp;CONFIG!$B$5,$B$6:$B$505,"&lt;="&amp;B424)-SUMIFS($F$6:$F$505,$B$6:$B$505,"&gt;="&amp;CONFIG!$B$5,$B$6:$B$505,"&lt;="&amp;B424))</f>
        <v/>
      </c>
      <c r="N424" s="5" t="str">
        <f t="shared" si="19"/>
        <v/>
      </c>
      <c r="O424" s="5" t="str">
        <f t="shared" ca="1" si="20"/>
        <v/>
      </c>
    </row>
    <row r="425" spans="1:15">
      <c r="A425" s="2"/>
      <c r="B425" s="3"/>
      <c r="C425" s="16"/>
      <c r="D425" s="2"/>
      <c r="E425" s="7"/>
      <c r="F425" s="7"/>
      <c r="G425" s="2"/>
      <c r="H425" s="2"/>
      <c r="I425" s="2"/>
      <c r="J425" s="16"/>
      <c r="K425" s="6" t="str">
        <f t="shared" si="18"/>
        <v/>
      </c>
      <c r="L425" s="15" t="str">
        <f>IF(B425="","",CONFIG!$B$7+SUMIFS($E$6:$E$505,$B$6:$B$505,"&gt;="&amp;CONFIG!$B$5,$B$6:$B$505,"&lt;="&amp;B425,$G$6:$G$505,"Realizado")-SUMIFS($F$6:$F$505,$B$6:$B$505,"&gt;="&amp;CONFIG!$B$5,$B$6:$B$505,"&lt;="&amp;B425,$G$6:$G$505,"Realizado"))</f>
        <v/>
      </c>
      <c r="M425" s="15" t="str">
        <f>IF(B425="","",CONFIG!$B$7+SUMIFS($E$6:$E$505,$B$6:$B$505,"&gt;="&amp;CONFIG!$B$5,$B$6:$B$505,"&lt;="&amp;B425)-SUMIFS($F$6:$F$505,$B$6:$B$505,"&gt;="&amp;CONFIG!$B$5,$B$6:$B$505,"&lt;="&amp;B425))</f>
        <v/>
      </c>
      <c r="N425" s="5" t="str">
        <f t="shared" si="19"/>
        <v/>
      </c>
      <c r="O425" s="5" t="str">
        <f t="shared" ca="1" si="20"/>
        <v/>
      </c>
    </row>
    <row r="426" spans="1:15">
      <c r="A426" s="2"/>
      <c r="B426" s="3"/>
      <c r="C426" s="16"/>
      <c r="D426" s="2"/>
      <c r="E426" s="7"/>
      <c r="F426" s="7"/>
      <c r="G426" s="2"/>
      <c r="H426" s="2"/>
      <c r="I426" s="2"/>
      <c r="J426" s="16"/>
      <c r="K426" s="6" t="str">
        <f t="shared" si="18"/>
        <v/>
      </c>
      <c r="L426" s="15" t="str">
        <f>IF(B426="","",CONFIG!$B$7+SUMIFS($E$6:$E$505,$B$6:$B$505,"&gt;="&amp;CONFIG!$B$5,$B$6:$B$505,"&lt;="&amp;B426,$G$6:$G$505,"Realizado")-SUMIFS($F$6:$F$505,$B$6:$B$505,"&gt;="&amp;CONFIG!$B$5,$B$6:$B$505,"&lt;="&amp;B426,$G$6:$G$505,"Realizado"))</f>
        <v/>
      </c>
      <c r="M426" s="15" t="str">
        <f>IF(B426="","",CONFIG!$B$7+SUMIFS($E$6:$E$505,$B$6:$B$505,"&gt;="&amp;CONFIG!$B$5,$B$6:$B$505,"&lt;="&amp;B426)-SUMIFS($F$6:$F$505,$B$6:$B$505,"&gt;="&amp;CONFIG!$B$5,$B$6:$B$505,"&lt;="&amp;B426))</f>
        <v/>
      </c>
      <c r="N426" s="5" t="str">
        <f t="shared" si="19"/>
        <v/>
      </c>
      <c r="O426" s="5" t="str">
        <f t="shared" ca="1" si="20"/>
        <v/>
      </c>
    </row>
    <row r="427" spans="1:15">
      <c r="A427" s="2"/>
      <c r="B427" s="3"/>
      <c r="C427" s="16"/>
      <c r="D427" s="2"/>
      <c r="E427" s="7"/>
      <c r="F427" s="7"/>
      <c r="G427" s="2"/>
      <c r="H427" s="2"/>
      <c r="I427" s="2"/>
      <c r="J427" s="16"/>
      <c r="K427" s="6" t="str">
        <f t="shared" si="18"/>
        <v/>
      </c>
      <c r="L427" s="15" t="str">
        <f>IF(B427="","",CONFIG!$B$7+SUMIFS($E$6:$E$505,$B$6:$B$505,"&gt;="&amp;CONFIG!$B$5,$B$6:$B$505,"&lt;="&amp;B427,$G$6:$G$505,"Realizado")-SUMIFS($F$6:$F$505,$B$6:$B$505,"&gt;="&amp;CONFIG!$B$5,$B$6:$B$505,"&lt;="&amp;B427,$G$6:$G$505,"Realizado"))</f>
        <v/>
      </c>
      <c r="M427" s="15" t="str">
        <f>IF(B427="","",CONFIG!$B$7+SUMIFS($E$6:$E$505,$B$6:$B$505,"&gt;="&amp;CONFIG!$B$5,$B$6:$B$505,"&lt;="&amp;B427)-SUMIFS($F$6:$F$505,$B$6:$B$505,"&gt;="&amp;CONFIG!$B$5,$B$6:$B$505,"&lt;="&amp;B427))</f>
        <v/>
      </c>
      <c r="N427" s="5" t="str">
        <f t="shared" si="19"/>
        <v/>
      </c>
      <c r="O427" s="5" t="str">
        <f t="shared" ca="1" si="20"/>
        <v/>
      </c>
    </row>
    <row r="428" spans="1:15">
      <c r="A428" s="2"/>
      <c r="B428" s="3"/>
      <c r="C428" s="16"/>
      <c r="D428" s="2"/>
      <c r="E428" s="7"/>
      <c r="F428" s="7"/>
      <c r="G428" s="2"/>
      <c r="H428" s="2"/>
      <c r="I428" s="2"/>
      <c r="J428" s="16"/>
      <c r="K428" s="6" t="str">
        <f t="shared" si="18"/>
        <v/>
      </c>
      <c r="L428" s="15" t="str">
        <f>IF(B428="","",CONFIG!$B$7+SUMIFS($E$6:$E$505,$B$6:$B$505,"&gt;="&amp;CONFIG!$B$5,$B$6:$B$505,"&lt;="&amp;B428,$G$6:$G$505,"Realizado")-SUMIFS($F$6:$F$505,$B$6:$B$505,"&gt;="&amp;CONFIG!$B$5,$B$6:$B$505,"&lt;="&amp;B428,$G$6:$G$505,"Realizado"))</f>
        <v/>
      </c>
      <c r="M428" s="15" t="str">
        <f>IF(B428="","",CONFIG!$B$7+SUMIFS($E$6:$E$505,$B$6:$B$505,"&gt;="&amp;CONFIG!$B$5,$B$6:$B$505,"&lt;="&amp;B428)-SUMIFS($F$6:$F$505,$B$6:$B$505,"&gt;="&amp;CONFIG!$B$5,$B$6:$B$505,"&lt;="&amp;B428))</f>
        <v/>
      </c>
      <c r="N428" s="5" t="str">
        <f t="shared" si="19"/>
        <v/>
      </c>
      <c r="O428" s="5" t="str">
        <f t="shared" ca="1" si="20"/>
        <v/>
      </c>
    </row>
    <row r="429" spans="1:15">
      <c r="A429" s="2"/>
      <c r="B429" s="3"/>
      <c r="C429" s="16"/>
      <c r="D429" s="2"/>
      <c r="E429" s="7"/>
      <c r="F429" s="7"/>
      <c r="G429" s="2"/>
      <c r="H429" s="2"/>
      <c r="I429" s="2"/>
      <c r="J429" s="16"/>
      <c r="K429" s="6" t="str">
        <f t="shared" si="18"/>
        <v/>
      </c>
      <c r="L429" s="15" t="str">
        <f>IF(B429="","",CONFIG!$B$7+SUMIFS($E$6:$E$505,$B$6:$B$505,"&gt;="&amp;CONFIG!$B$5,$B$6:$B$505,"&lt;="&amp;B429,$G$6:$G$505,"Realizado")-SUMIFS($F$6:$F$505,$B$6:$B$505,"&gt;="&amp;CONFIG!$B$5,$B$6:$B$505,"&lt;="&amp;B429,$G$6:$G$505,"Realizado"))</f>
        <v/>
      </c>
      <c r="M429" s="15" t="str">
        <f>IF(B429="","",CONFIG!$B$7+SUMIFS($E$6:$E$505,$B$6:$B$505,"&gt;="&amp;CONFIG!$B$5,$B$6:$B$505,"&lt;="&amp;B429)-SUMIFS($F$6:$F$505,$B$6:$B$505,"&gt;="&amp;CONFIG!$B$5,$B$6:$B$505,"&lt;="&amp;B429))</f>
        <v/>
      </c>
      <c r="N429" s="5" t="str">
        <f t="shared" si="19"/>
        <v/>
      </c>
      <c r="O429" s="5" t="str">
        <f t="shared" ca="1" si="20"/>
        <v/>
      </c>
    </row>
    <row r="430" spans="1:15">
      <c r="A430" s="2"/>
      <c r="B430" s="3"/>
      <c r="C430" s="16"/>
      <c r="D430" s="2"/>
      <c r="E430" s="7"/>
      <c r="F430" s="7"/>
      <c r="G430" s="2"/>
      <c r="H430" s="2"/>
      <c r="I430" s="2"/>
      <c r="J430" s="16"/>
      <c r="K430" s="6" t="str">
        <f t="shared" si="18"/>
        <v/>
      </c>
      <c r="L430" s="15" t="str">
        <f>IF(B430="","",CONFIG!$B$7+SUMIFS($E$6:$E$505,$B$6:$B$505,"&gt;="&amp;CONFIG!$B$5,$B$6:$B$505,"&lt;="&amp;B430,$G$6:$G$505,"Realizado")-SUMIFS($F$6:$F$505,$B$6:$B$505,"&gt;="&amp;CONFIG!$B$5,$B$6:$B$505,"&lt;="&amp;B430,$G$6:$G$505,"Realizado"))</f>
        <v/>
      </c>
      <c r="M430" s="15" t="str">
        <f>IF(B430="","",CONFIG!$B$7+SUMIFS($E$6:$E$505,$B$6:$B$505,"&gt;="&amp;CONFIG!$B$5,$B$6:$B$505,"&lt;="&amp;B430)-SUMIFS($F$6:$F$505,$B$6:$B$505,"&gt;="&amp;CONFIG!$B$5,$B$6:$B$505,"&lt;="&amp;B430))</f>
        <v/>
      </c>
      <c r="N430" s="5" t="str">
        <f t="shared" si="19"/>
        <v/>
      </c>
      <c r="O430" s="5" t="str">
        <f t="shared" ca="1" si="20"/>
        <v/>
      </c>
    </row>
    <row r="431" spans="1:15">
      <c r="A431" s="2"/>
      <c r="B431" s="3"/>
      <c r="C431" s="16"/>
      <c r="D431" s="2"/>
      <c r="E431" s="7"/>
      <c r="F431" s="7"/>
      <c r="G431" s="2"/>
      <c r="H431" s="2"/>
      <c r="I431" s="2"/>
      <c r="J431" s="16"/>
      <c r="K431" s="6" t="str">
        <f t="shared" si="18"/>
        <v/>
      </c>
      <c r="L431" s="15" t="str">
        <f>IF(B431="","",CONFIG!$B$7+SUMIFS($E$6:$E$505,$B$6:$B$505,"&gt;="&amp;CONFIG!$B$5,$B$6:$B$505,"&lt;="&amp;B431,$G$6:$G$505,"Realizado")-SUMIFS($F$6:$F$505,$B$6:$B$505,"&gt;="&amp;CONFIG!$B$5,$B$6:$B$505,"&lt;="&amp;B431,$G$6:$G$505,"Realizado"))</f>
        <v/>
      </c>
      <c r="M431" s="15" t="str">
        <f>IF(B431="","",CONFIG!$B$7+SUMIFS($E$6:$E$505,$B$6:$B$505,"&gt;="&amp;CONFIG!$B$5,$B$6:$B$505,"&lt;="&amp;B431)-SUMIFS($F$6:$F$505,$B$6:$B$505,"&gt;="&amp;CONFIG!$B$5,$B$6:$B$505,"&lt;="&amp;B431))</f>
        <v/>
      </c>
      <c r="N431" s="5" t="str">
        <f t="shared" si="19"/>
        <v/>
      </c>
      <c r="O431" s="5" t="str">
        <f t="shared" ca="1" si="20"/>
        <v/>
      </c>
    </row>
    <row r="432" spans="1:15">
      <c r="A432" s="2"/>
      <c r="B432" s="3"/>
      <c r="C432" s="16"/>
      <c r="D432" s="2"/>
      <c r="E432" s="7"/>
      <c r="F432" s="7"/>
      <c r="G432" s="2"/>
      <c r="H432" s="2"/>
      <c r="I432" s="2"/>
      <c r="J432" s="16"/>
      <c r="K432" s="6" t="str">
        <f t="shared" si="18"/>
        <v/>
      </c>
      <c r="L432" s="15" t="str">
        <f>IF(B432="","",CONFIG!$B$7+SUMIFS($E$6:$E$505,$B$6:$B$505,"&gt;="&amp;CONFIG!$B$5,$B$6:$B$505,"&lt;="&amp;B432,$G$6:$G$505,"Realizado")-SUMIFS($F$6:$F$505,$B$6:$B$505,"&gt;="&amp;CONFIG!$B$5,$B$6:$B$505,"&lt;="&amp;B432,$G$6:$G$505,"Realizado"))</f>
        <v/>
      </c>
      <c r="M432" s="15" t="str">
        <f>IF(B432="","",CONFIG!$B$7+SUMIFS($E$6:$E$505,$B$6:$B$505,"&gt;="&amp;CONFIG!$B$5,$B$6:$B$505,"&lt;="&amp;B432)-SUMIFS($F$6:$F$505,$B$6:$B$505,"&gt;="&amp;CONFIG!$B$5,$B$6:$B$505,"&lt;="&amp;B432))</f>
        <v/>
      </c>
      <c r="N432" s="5" t="str">
        <f t="shared" si="19"/>
        <v/>
      </c>
      <c r="O432" s="5" t="str">
        <f t="shared" ca="1" si="20"/>
        <v/>
      </c>
    </row>
    <row r="433" spans="1:15">
      <c r="A433" s="2"/>
      <c r="B433" s="3"/>
      <c r="C433" s="16"/>
      <c r="D433" s="2"/>
      <c r="E433" s="7"/>
      <c r="F433" s="7"/>
      <c r="G433" s="2"/>
      <c r="H433" s="2"/>
      <c r="I433" s="2"/>
      <c r="J433" s="16"/>
      <c r="K433" s="6" t="str">
        <f t="shared" si="18"/>
        <v/>
      </c>
      <c r="L433" s="15" t="str">
        <f>IF(B433="","",CONFIG!$B$7+SUMIFS($E$6:$E$505,$B$6:$B$505,"&gt;="&amp;CONFIG!$B$5,$B$6:$B$505,"&lt;="&amp;B433,$G$6:$G$505,"Realizado")-SUMIFS($F$6:$F$505,$B$6:$B$505,"&gt;="&amp;CONFIG!$B$5,$B$6:$B$505,"&lt;="&amp;B433,$G$6:$G$505,"Realizado"))</f>
        <v/>
      </c>
      <c r="M433" s="15" t="str">
        <f>IF(B433="","",CONFIG!$B$7+SUMIFS($E$6:$E$505,$B$6:$B$505,"&gt;="&amp;CONFIG!$B$5,$B$6:$B$505,"&lt;="&amp;B433)-SUMIFS($F$6:$F$505,$B$6:$B$505,"&gt;="&amp;CONFIG!$B$5,$B$6:$B$505,"&lt;="&amp;B433))</f>
        <v/>
      </c>
      <c r="N433" s="5" t="str">
        <f t="shared" si="19"/>
        <v/>
      </c>
      <c r="O433" s="5" t="str">
        <f t="shared" ca="1" si="20"/>
        <v/>
      </c>
    </row>
    <row r="434" spans="1:15">
      <c r="A434" s="2"/>
      <c r="B434" s="3"/>
      <c r="C434" s="16"/>
      <c r="D434" s="2"/>
      <c r="E434" s="7"/>
      <c r="F434" s="7"/>
      <c r="G434" s="2"/>
      <c r="H434" s="2"/>
      <c r="I434" s="2"/>
      <c r="J434" s="16"/>
      <c r="K434" s="6" t="str">
        <f t="shared" si="18"/>
        <v/>
      </c>
      <c r="L434" s="15" t="str">
        <f>IF(B434="","",CONFIG!$B$7+SUMIFS($E$6:$E$505,$B$6:$B$505,"&gt;="&amp;CONFIG!$B$5,$B$6:$B$505,"&lt;="&amp;B434,$G$6:$G$505,"Realizado")-SUMIFS($F$6:$F$505,$B$6:$B$505,"&gt;="&amp;CONFIG!$B$5,$B$6:$B$505,"&lt;="&amp;B434,$G$6:$G$505,"Realizado"))</f>
        <v/>
      </c>
      <c r="M434" s="15" t="str">
        <f>IF(B434="","",CONFIG!$B$7+SUMIFS($E$6:$E$505,$B$6:$B$505,"&gt;="&amp;CONFIG!$B$5,$B$6:$B$505,"&lt;="&amp;B434)-SUMIFS($F$6:$F$505,$B$6:$B$505,"&gt;="&amp;CONFIG!$B$5,$B$6:$B$505,"&lt;="&amp;B434))</f>
        <v/>
      </c>
      <c r="N434" s="5" t="str">
        <f t="shared" si="19"/>
        <v/>
      </c>
      <c r="O434" s="5" t="str">
        <f t="shared" ca="1" si="20"/>
        <v/>
      </c>
    </row>
    <row r="435" spans="1:15">
      <c r="A435" s="2"/>
      <c r="B435" s="3"/>
      <c r="C435" s="16"/>
      <c r="D435" s="2"/>
      <c r="E435" s="7"/>
      <c r="F435" s="7"/>
      <c r="G435" s="2"/>
      <c r="H435" s="2"/>
      <c r="I435" s="2"/>
      <c r="J435" s="16"/>
      <c r="K435" s="6" t="str">
        <f t="shared" si="18"/>
        <v/>
      </c>
      <c r="L435" s="15" t="str">
        <f>IF(B435="","",CONFIG!$B$7+SUMIFS($E$6:$E$505,$B$6:$B$505,"&gt;="&amp;CONFIG!$B$5,$B$6:$B$505,"&lt;="&amp;B435,$G$6:$G$505,"Realizado")-SUMIFS($F$6:$F$505,$B$6:$B$505,"&gt;="&amp;CONFIG!$B$5,$B$6:$B$505,"&lt;="&amp;B435,$G$6:$G$505,"Realizado"))</f>
        <v/>
      </c>
      <c r="M435" s="15" t="str">
        <f>IF(B435="","",CONFIG!$B$7+SUMIFS($E$6:$E$505,$B$6:$B$505,"&gt;="&amp;CONFIG!$B$5,$B$6:$B$505,"&lt;="&amp;B435)-SUMIFS($F$6:$F$505,$B$6:$B$505,"&gt;="&amp;CONFIG!$B$5,$B$6:$B$505,"&lt;="&amp;B435))</f>
        <v/>
      </c>
      <c r="N435" s="5" t="str">
        <f t="shared" si="19"/>
        <v/>
      </c>
      <c r="O435" s="5" t="str">
        <f t="shared" ca="1" si="20"/>
        <v/>
      </c>
    </row>
    <row r="436" spans="1:15">
      <c r="A436" s="2"/>
      <c r="B436" s="3"/>
      <c r="C436" s="16"/>
      <c r="D436" s="2"/>
      <c r="E436" s="7"/>
      <c r="F436" s="7"/>
      <c r="G436" s="2"/>
      <c r="H436" s="2"/>
      <c r="I436" s="2"/>
      <c r="J436" s="16"/>
      <c r="K436" s="6" t="str">
        <f t="shared" si="18"/>
        <v/>
      </c>
      <c r="L436" s="15" t="str">
        <f>IF(B436="","",CONFIG!$B$7+SUMIFS($E$6:$E$505,$B$6:$B$505,"&gt;="&amp;CONFIG!$B$5,$B$6:$B$505,"&lt;="&amp;B436,$G$6:$G$505,"Realizado")-SUMIFS($F$6:$F$505,$B$6:$B$505,"&gt;="&amp;CONFIG!$B$5,$B$6:$B$505,"&lt;="&amp;B436,$G$6:$G$505,"Realizado"))</f>
        <v/>
      </c>
      <c r="M436" s="15" t="str">
        <f>IF(B436="","",CONFIG!$B$7+SUMIFS($E$6:$E$505,$B$6:$B$505,"&gt;="&amp;CONFIG!$B$5,$B$6:$B$505,"&lt;="&amp;B436)-SUMIFS($F$6:$F$505,$B$6:$B$505,"&gt;="&amp;CONFIG!$B$5,$B$6:$B$505,"&lt;="&amp;B436))</f>
        <v/>
      </c>
      <c r="N436" s="5" t="str">
        <f t="shared" si="19"/>
        <v/>
      </c>
      <c r="O436" s="5" t="str">
        <f t="shared" ca="1" si="20"/>
        <v/>
      </c>
    </row>
    <row r="437" spans="1:15">
      <c r="A437" s="2"/>
      <c r="B437" s="3"/>
      <c r="C437" s="16"/>
      <c r="D437" s="2"/>
      <c r="E437" s="7"/>
      <c r="F437" s="7"/>
      <c r="G437" s="2"/>
      <c r="H437" s="2"/>
      <c r="I437" s="2"/>
      <c r="J437" s="16"/>
      <c r="K437" s="6" t="str">
        <f t="shared" si="18"/>
        <v/>
      </c>
      <c r="L437" s="15" t="str">
        <f>IF(B437="","",CONFIG!$B$7+SUMIFS($E$6:$E$505,$B$6:$B$505,"&gt;="&amp;CONFIG!$B$5,$B$6:$B$505,"&lt;="&amp;B437,$G$6:$G$505,"Realizado")-SUMIFS($F$6:$F$505,$B$6:$B$505,"&gt;="&amp;CONFIG!$B$5,$B$6:$B$505,"&lt;="&amp;B437,$G$6:$G$505,"Realizado"))</f>
        <v/>
      </c>
      <c r="M437" s="15" t="str">
        <f>IF(B437="","",CONFIG!$B$7+SUMIFS($E$6:$E$505,$B$6:$B$505,"&gt;="&amp;CONFIG!$B$5,$B$6:$B$505,"&lt;="&amp;B437)-SUMIFS($F$6:$F$505,$B$6:$B$505,"&gt;="&amp;CONFIG!$B$5,$B$6:$B$505,"&lt;="&amp;B437))</f>
        <v/>
      </c>
      <c r="N437" s="5" t="str">
        <f t="shared" si="19"/>
        <v/>
      </c>
      <c r="O437" s="5" t="str">
        <f t="shared" ca="1" si="20"/>
        <v/>
      </c>
    </row>
    <row r="438" spans="1:15">
      <c r="A438" s="2"/>
      <c r="B438" s="3"/>
      <c r="C438" s="16"/>
      <c r="D438" s="2"/>
      <c r="E438" s="7"/>
      <c r="F438" s="7"/>
      <c r="G438" s="2"/>
      <c r="H438" s="2"/>
      <c r="I438" s="2"/>
      <c r="J438" s="16"/>
      <c r="K438" s="6" t="str">
        <f t="shared" si="18"/>
        <v/>
      </c>
      <c r="L438" s="15" t="str">
        <f>IF(B438="","",CONFIG!$B$7+SUMIFS($E$6:$E$505,$B$6:$B$505,"&gt;="&amp;CONFIG!$B$5,$B$6:$B$505,"&lt;="&amp;B438,$G$6:$G$505,"Realizado")-SUMIFS($F$6:$F$505,$B$6:$B$505,"&gt;="&amp;CONFIG!$B$5,$B$6:$B$505,"&lt;="&amp;B438,$G$6:$G$505,"Realizado"))</f>
        <v/>
      </c>
      <c r="M438" s="15" t="str">
        <f>IF(B438="","",CONFIG!$B$7+SUMIFS($E$6:$E$505,$B$6:$B$505,"&gt;="&amp;CONFIG!$B$5,$B$6:$B$505,"&lt;="&amp;B438)-SUMIFS($F$6:$F$505,$B$6:$B$505,"&gt;="&amp;CONFIG!$B$5,$B$6:$B$505,"&lt;="&amp;B438))</f>
        <v/>
      </c>
      <c r="N438" s="5" t="str">
        <f t="shared" si="19"/>
        <v/>
      </c>
      <c r="O438" s="5" t="str">
        <f t="shared" ca="1" si="20"/>
        <v/>
      </c>
    </row>
    <row r="439" spans="1:15">
      <c r="A439" s="2"/>
      <c r="B439" s="3"/>
      <c r="C439" s="16"/>
      <c r="D439" s="2"/>
      <c r="E439" s="7"/>
      <c r="F439" s="7"/>
      <c r="G439" s="2"/>
      <c r="H439" s="2"/>
      <c r="I439" s="2"/>
      <c r="J439" s="16"/>
      <c r="K439" s="6" t="str">
        <f t="shared" si="18"/>
        <v/>
      </c>
      <c r="L439" s="15" t="str">
        <f>IF(B439="","",CONFIG!$B$7+SUMIFS($E$6:$E$505,$B$6:$B$505,"&gt;="&amp;CONFIG!$B$5,$B$6:$B$505,"&lt;="&amp;B439,$G$6:$G$505,"Realizado")-SUMIFS($F$6:$F$505,$B$6:$B$505,"&gt;="&amp;CONFIG!$B$5,$B$6:$B$505,"&lt;="&amp;B439,$G$6:$G$505,"Realizado"))</f>
        <v/>
      </c>
      <c r="M439" s="15" t="str">
        <f>IF(B439="","",CONFIG!$B$7+SUMIFS($E$6:$E$505,$B$6:$B$505,"&gt;="&amp;CONFIG!$B$5,$B$6:$B$505,"&lt;="&amp;B439)-SUMIFS($F$6:$F$505,$B$6:$B$505,"&gt;="&amp;CONFIG!$B$5,$B$6:$B$505,"&lt;="&amp;B439))</f>
        <v/>
      </c>
      <c r="N439" s="5" t="str">
        <f t="shared" si="19"/>
        <v/>
      </c>
      <c r="O439" s="5" t="str">
        <f t="shared" ca="1" si="20"/>
        <v/>
      </c>
    </row>
    <row r="440" spans="1:15">
      <c r="A440" s="2"/>
      <c r="B440" s="3"/>
      <c r="C440" s="16"/>
      <c r="D440" s="2"/>
      <c r="E440" s="7"/>
      <c r="F440" s="7"/>
      <c r="G440" s="2"/>
      <c r="H440" s="2"/>
      <c r="I440" s="2"/>
      <c r="J440" s="16"/>
      <c r="K440" s="6" t="str">
        <f t="shared" si="18"/>
        <v/>
      </c>
      <c r="L440" s="15" t="str">
        <f>IF(B440="","",CONFIG!$B$7+SUMIFS($E$6:$E$505,$B$6:$B$505,"&gt;="&amp;CONFIG!$B$5,$B$6:$B$505,"&lt;="&amp;B440,$G$6:$G$505,"Realizado")-SUMIFS($F$6:$F$505,$B$6:$B$505,"&gt;="&amp;CONFIG!$B$5,$B$6:$B$505,"&lt;="&amp;B440,$G$6:$G$505,"Realizado"))</f>
        <v/>
      </c>
      <c r="M440" s="15" t="str">
        <f>IF(B440="","",CONFIG!$B$7+SUMIFS($E$6:$E$505,$B$6:$B$505,"&gt;="&amp;CONFIG!$B$5,$B$6:$B$505,"&lt;="&amp;B440)-SUMIFS($F$6:$F$505,$B$6:$B$505,"&gt;="&amp;CONFIG!$B$5,$B$6:$B$505,"&lt;="&amp;B440))</f>
        <v/>
      </c>
      <c r="N440" s="5" t="str">
        <f t="shared" si="19"/>
        <v/>
      </c>
      <c r="O440" s="5" t="str">
        <f t="shared" ca="1" si="20"/>
        <v/>
      </c>
    </row>
    <row r="441" spans="1:15">
      <c r="A441" s="2"/>
      <c r="B441" s="3"/>
      <c r="C441" s="16"/>
      <c r="D441" s="2"/>
      <c r="E441" s="7"/>
      <c r="F441" s="7"/>
      <c r="G441" s="2"/>
      <c r="H441" s="2"/>
      <c r="I441" s="2"/>
      <c r="J441" s="16"/>
      <c r="K441" s="6" t="str">
        <f t="shared" si="18"/>
        <v/>
      </c>
      <c r="L441" s="15" t="str">
        <f>IF(B441="","",CONFIG!$B$7+SUMIFS($E$6:$E$505,$B$6:$B$505,"&gt;="&amp;CONFIG!$B$5,$B$6:$B$505,"&lt;="&amp;B441,$G$6:$G$505,"Realizado")-SUMIFS($F$6:$F$505,$B$6:$B$505,"&gt;="&amp;CONFIG!$B$5,$B$6:$B$505,"&lt;="&amp;B441,$G$6:$G$505,"Realizado"))</f>
        <v/>
      </c>
      <c r="M441" s="15" t="str">
        <f>IF(B441="","",CONFIG!$B$7+SUMIFS($E$6:$E$505,$B$6:$B$505,"&gt;="&amp;CONFIG!$B$5,$B$6:$B$505,"&lt;="&amp;B441)-SUMIFS($F$6:$F$505,$B$6:$B$505,"&gt;="&amp;CONFIG!$B$5,$B$6:$B$505,"&lt;="&amp;B441))</f>
        <v/>
      </c>
      <c r="N441" s="5" t="str">
        <f t="shared" si="19"/>
        <v/>
      </c>
      <c r="O441" s="5" t="str">
        <f t="shared" ca="1" si="20"/>
        <v/>
      </c>
    </row>
    <row r="442" spans="1:15">
      <c r="A442" s="2"/>
      <c r="B442" s="3"/>
      <c r="C442" s="16"/>
      <c r="D442" s="2"/>
      <c r="E442" s="7"/>
      <c r="F442" s="7"/>
      <c r="G442" s="2"/>
      <c r="H442" s="2"/>
      <c r="I442" s="2"/>
      <c r="J442" s="16"/>
      <c r="K442" s="6" t="str">
        <f t="shared" si="18"/>
        <v/>
      </c>
      <c r="L442" s="15" t="str">
        <f>IF(B442="","",CONFIG!$B$7+SUMIFS($E$6:$E$505,$B$6:$B$505,"&gt;="&amp;CONFIG!$B$5,$B$6:$B$505,"&lt;="&amp;B442,$G$6:$G$505,"Realizado")-SUMIFS($F$6:$F$505,$B$6:$B$505,"&gt;="&amp;CONFIG!$B$5,$B$6:$B$505,"&lt;="&amp;B442,$G$6:$G$505,"Realizado"))</f>
        <v/>
      </c>
      <c r="M442" s="15" t="str">
        <f>IF(B442="","",CONFIG!$B$7+SUMIFS($E$6:$E$505,$B$6:$B$505,"&gt;="&amp;CONFIG!$B$5,$B$6:$B$505,"&lt;="&amp;B442)-SUMIFS($F$6:$F$505,$B$6:$B$505,"&gt;="&amp;CONFIG!$B$5,$B$6:$B$505,"&lt;="&amp;B442))</f>
        <v/>
      </c>
      <c r="N442" s="5" t="str">
        <f t="shared" si="19"/>
        <v/>
      </c>
      <c r="O442" s="5" t="str">
        <f t="shared" ca="1" si="20"/>
        <v/>
      </c>
    </row>
    <row r="443" spans="1:15">
      <c r="A443" s="2"/>
      <c r="B443" s="3"/>
      <c r="C443" s="16"/>
      <c r="D443" s="2"/>
      <c r="E443" s="7"/>
      <c r="F443" s="7"/>
      <c r="G443" s="2"/>
      <c r="H443" s="2"/>
      <c r="I443" s="2"/>
      <c r="J443" s="16"/>
      <c r="K443" s="6" t="str">
        <f t="shared" si="18"/>
        <v/>
      </c>
      <c r="L443" s="15" t="str">
        <f>IF(B443="","",CONFIG!$B$7+SUMIFS($E$6:$E$505,$B$6:$B$505,"&gt;="&amp;CONFIG!$B$5,$B$6:$B$505,"&lt;="&amp;B443,$G$6:$G$505,"Realizado")-SUMIFS($F$6:$F$505,$B$6:$B$505,"&gt;="&amp;CONFIG!$B$5,$B$6:$B$505,"&lt;="&amp;B443,$G$6:$G$505,"Realizado"))</f>
        <v/>
      </c>
      <c r="M443" s="15" t="str">
        <f>IF(B443="","",CONFIG!$B$7+SUMIFS($E$6:$E$505,$B$6:$B$505,"&gt;="&amp;CONFIG!$B$5,$B$6:$B$505,"&lt;="&amp;B443)-SUMIFS($F$6:$F$505,$B$6:$B$505,"&gt;="&amp;CONFIG!$B$5,$B$6:$B$505,"&lt;="&amp;B443))</f>
        <v/>
      </c>
      <c r="N443" s="5" t="str">
        <f t="shared" si="19"/>
        <v/>
      </c>
      <c r="O443" s="5" t="str">
        <f t="shared" ca="1" si="20"/>
        <v/>
      </c>
    </row>
    <row r="444" spans="1:15">
      <c r="A444" s="2"/>
      <c r="B444" s="3"/>
      <c r="C444" s="16"/>
      <c r="D444" s="2"/>
      <c r="E444" s="7"/>
      <c r="F444" s="7"/>
      <c r="G444" s="2"/>
      <c r="H444" s="2"/>
      <c r="I444" s="2"/>
      <c r="J444" s="16"/>
      <c r="K444" s="6" t="str">
        <f t="shared" si="18"/>
        <v/>
      </c>
      <c r="L444" s="15" t="str">
        <f>IF(B444="","",CONFIG!$B$7+SUMIFS($E$6:$E$505,$B$6:$B$505,"&gt;="&amp;CONFIG!$B$5,$B$6:$B$505,"&lt;="&amp;B444,$G$6:$G$505,"Realizado")-SUMIFS($F$6:$F$505,$B$6:$B$505,"&gt;="&amp;CONFIG!$B$5,$B$6:$B$505,"&lt;="&amp;B444,$G$6:$G$505,"Realizado"))</f>
        <v/>
      </c>
      <c r="M444" s="15" t="str">
        <f>IF(B444="","",CONFIG!$B$7+SUMIFS($E$6:$E$505,$B$6:$B$505,"&gt;="&amp;CONFIG!$B$5,$B$6:$B$505,"&lt;="&amp;B444)-SUMIFS($F$6:$F$505,$B$6:$B$505,"&gt;="&amp;CONFIG!$B$5,$B$6:$B$505,"&lt;="&amp;B444))</f>
        <v/>
      </c>
      <c r="N444" s="5" t="str">
        <f t="shared" si="19"/>
        <v/>
      </c>
      <c r="O444" s="5" t="str">
        <f t="shared" ca="1" si="20"/>
        <v/>
      </c>
    </row>
    <row r="445" spans="1:15">
      <c r="A445" s="2"/>
      <c r="B445" s="3"/>
      <c r="C445" s="16"/>
      <c r="D445" s="2"/>
      <c r="E445" s="7"/>
      <c r="F445" s="7"/>
      <c r="G445" s="2"/>
      <c r="H445" s="2"/>
      <c r="I445" s="2"/>
      <c r="J445" s="16"/>
      <c r="K445" s="6" t="str">
        <f t="shared" si="18"/>
        <v/>
      </c>
      <c r="L445" s="15" t="str">
        <f>IF(B445="","",CONFIG!$B$7+SUMIFS($E$6:$E$505,$B$6:$B$505,"&gt;="&amp;CONFIG!$B$5,$B$6:$B$505,"&lt;="&amp;B445,$G$6:$G$505,"Realizado")-SUMIFS($F$6:$F$505,$B$6:$B$505,"&gt;="&amp;CONFIG!$B$5,$B$6:$B$505,"&lt;="&amp;B445,$G$6:$G$505,"Realizado"))</f>
        <v/>
      </c>
      <c r="M445" s="15" t="str">
        <f>IF(B445="","",CONFIG!$B$7+SUMIFS($E$6:$E$505,$B$6:$B$505,"&gt;="&amp;CONFIG!$B$5,$B$6:$B$505,"&lt;="&amp;B445)-SUMIFS($F$6:$F$505,$B$6:$B$505,"&gt;="&amp;CONFIG!$B$5,$B$6:$B$505,"&lt;="&amp;B445))</f>
        <v/>
      </c>
      <c r="N445" s="5" t="str">
        <f t="shared" si="19"/>
        <v/>
      </c>
      <c r="O445" s="5" t="str">
        <f t="shared" ca="1" si="20"/>
        <v/>
      </c>
    </row>
    <row r="446" spans="1:15">
      <c r="A446" s="2"/>
      <c r="B446" s="3"/>
      <c r="C446" s="16"/>
      <c r="D446" s="2"/>
      <c r="E446" s="7"/>
      <c r="F446" s="7"/>
      <c r="G446" s="2"/>
      <c r="H446" s="2"/>
      <c r="I446" s="2"/>
      <c r="J446" s="16"/>
      <c r="K446" s="6" t="str">
        <f t="shared" si="18"/>
        <v/>
      </c>
      <c r="L446" s="15" t="str">
        <f>IF(B446="","",CONFIG!$B$7+SUMIFS($E$6:$E$505,$B$6:$B$505,"&gt;="&amp;CONFIG!$B$5,$B$6:$B$505,"&lt;="&amp;B446,$G$6:$G$505,"Realizado")-SUMIFS($F$6:$F$505,$B$6:$B$505,"&gt;="&amp;CONFIG!$B$5,$B$6:$B$505,"&lt;="&amp;B446,$G$6:$G$505,"Realizado"))</f>
        <v/>
      </c>
      <c r="M446" s="15" t="str">
        <f>IF(B446="","",CONFIG!$B$7+SUMIFS($E$6:$E$505,$B$6:$B$505,"&gt;="&amp;CONFIG!$B$5,$B$6:$B$505,"&lt;="&amp;B446)-SUMIFS($F$6:$F$505,$B$6:$B$505,"&gt;="&amp;CONFIG!$B$5,$B$6:$B$505,"&lt;="&amp;B446))</f>
        <v/>
      </c>
      <c r="N446" s="5" t="str">
        <f t="shared" si="19"/>
        <v/>
      </c>
      <c r="O446" s="5" t="str">
        <f t="shared" ca="1" si="20"/>
        <v/>
      </c>
    </row>
    <row r="447" spans="1:15">
      <c r="A447" s="2"/>
      <c r="B447" s="3"/>
      <c r="C447" s="16"/>
      <c r="D447" s="2"/>
      <c r="E447" s="7"/>
      <c r="F447" s="7"/>
      <c r="G447" s="2"/>
      <c r="H447" s="2"/>
      <c r="I447" s="2"/>
      <c r="J447" s="16"/>
      <c r="K447" s="6" t="str">
        <f t="shared" si="18"/>
        <v/>
      </c>
      <c r="L447" s="15" t="str">
        <f>IF(B447="","",CONFIG!$B$7+SUMIFS($E$6:$E$505,$B$6:$B$505,"&gt;="&amp;CONFIG!$B$5,$B$6:$B$505,"&lt;="&amp;B447,$G$6:$G$505,"Realizado")-SUMIFS($F$6:$F$505,$B$6:$B$505,"&gt;="&amp;CONFIG!$B$5,$B$6:$B$505,"&lt;="&amp;B447,$G$6:$G$505,"Realizado"))</f>
        <v/>
      </c>
      <c r="M447" s="15" t="str">
        <f>IF(B447="","",CONFIG!$B$7+SUMIFS($E$6:$E$505,$B$6:$B$505,"&gt;="&amp;CONFIG!$B$5,$B$6:$B$505,"&lt;="&amp;B447)-SUMIFS($F$6:$F$505,$B$6:$B$505,"&gt;="&amp;CONFIG!$B$5,$B$6:$B$505,"&lt;="&amp;B447))</f>
        <v/>
      </c>
      <c r="N447" s="5" t="str">
        <f t="shared" si="19"/>
        <v/>
      </c>
      <c r="O447" s="5" t="str">
        <f t="shared" ca="1" si="20"/>
        <v/>
      </c>
    </row>
    <row r="448" spans="1:15">
      <c r="A448" s="2"/>
      <c r="B448" s="3"/>
      <c r="C448" s="16"/>
      <c r="D448" s="2"/>
      <c r="E448" s="7"/>
      <c r="F448" s="7"/>
      <c r="G448" s="2"/>
      <c r="H448" s="2"/>
      <c r="I448" s="2"/>
      <c r="J448" s="16"/>
      <c r="K448" s="6" t="str">
        <f t="shared" si="18"/>
        <v/>
      </c>
      <c r="L448" s="15" t="str">
        <f>IF(B448="","",CONFIG!$B$7+SUMIFS($E$6:$E$505,$B$6:$B$505,"&gt;="&amp;CONFIG!$B$5,$B$6:$B$505,"&lt;="&amp;B448,$G$6:$G$505,"Realizado")-SUMIFS($F$6:$F$505,$B$6:$B$505,"&gt;="&amp;CONFIG!$B$5,$B$6:$B$505,"&lt;="&amp;B448,$G$6:$G$505,"Realizado"))</f>
        <v/>
      </c>
      <c r="M448" s="15" t="str">
        <f>IF(B448="","",CONFIG!$B$7+SUMIFS($E$6:$E$505,$B$6:$B$505,"&gt;="&amp;CONFIG!$B$5,$B$6:$B$505,"&lt;="&amp;B448)-SUMIFS($F$6:$F$505,$B$6:$B$505,"&gt;="&amp;CONFIG!$B$5,$B$6:$B$505,"&lt;="&amp;B448))</f>
        <v/>
      </c>
      <c r="N448" s="5" t="str">
        <f t="shared" si="19"/>
        <v/>
      </c>
      <c r="O448" s="5" t="str">
        <f t="shared" ca="1" si="20"/>
        <v/>
      </c>
    </row>
    <row r="449" spans="1:15">
      <c r="A449" s="2"/>
      <c r="B449" s="3"/>
      <c r="C449" s="16"/>
      <c r="D449" s="2"/>
      <c r="E449" s="7"/>
      <c r="F449" s="7"/>
      <c r="G449" s="2"/>
      <c r="H449" s="2"/>
      <c r="I449" s="2"/>
      <c r="J449" s="16"/>
      <c r="K449" s="6" t="str">
        <f t="shared" si="18"/>
        <v/>
      </c>
      <c r="L449" s="15" t="str">
        <f>IF(B449="","",CONFIG!$B$7+SUMIFS($E$6:$E$505,$B$6:$B$505,"&gt;="&amp;CONFIG!$B$5,$B$6:$B$505,"&lt;="&amp;B449,$G$6:$G$505,"Realizado")-SUMIFS($F$6:$F$505,$B$6:$B$505,"&gt;="&amp;CONFIG!$B$5,$B$6:$B$505,"&lt;="&amp;B449,$G$6:$G$505,"Realizado"))</f>
        <v/>
      </c>
      <c r="M449" s="15" t="str">
        <f>IF(B449="","",CONFIG!$B$7+SUMIFS($E$6:$E$505,$B$6:$B$505,"&gt;="&amp;CONFIG!$B$5,$B$6:$B$505,"&lt;="&amp;B449)-SUMIFS($F$6:$F$505,$B$6:$B$505,"&gt;="&amp;CONFIG!$B$5,$B$6:$B$505,"&lt;="&amp;B449))</f>
        <v/>
      </c>
      <c r="N449" s="5" t="str">
        <f t="shared" si="19"/>
        <v/>
      </c>
      <c r="O449" s="5" t="str">
        <f t="shared" ca="1" si="20"/>
        <v/>
      </c>
    </row>
    <row r="450" spans="1:15">
      <c r="A450" s="2"/>
      <c r="B450" s="3"/>
      <c r="C450" s="16"/>
      <c r="D450" s="2"/>
      <c r="E450" s="7"/>
      <c r="F450" s="7"/>
      <c r="G450" s="2"/>
      <c r="H450" s="2"/>
      <c r="I450" s="2"/>
      <c r="J450" s="16"/>
      <c r="K450" s="6" t="str">
        <f t="shared" si="18"/>
        <v/>
      </c>
      <c r="L450" s="15" t="str">
        <f>IF(B450="","",CONFIG!$B$7+SUMIFS($E$6:$E$505,$B$6:$B$505,"&gt;="&amp;CONFIG!$B$5,$B$6:$B$505,"&lt;="&amp;B450,$G$6:$G$505,"Realizado")-SUMIFS($F$6:$F$505,$B$6:$B$505,"&gt;="&amp;CONFIG!$B$5,$B$6:$B$505,"&lt;="&amp;B450,$G$6:$G$505,"Realizado"))</f>
        <v/>
      </c>
      <c r="M450" s="15" t="str">
        <f>IF(B450="","",CONFIG!$B$7+SUMIFS($E$6:$E$505,$B$6:$B$505,"&gt;="&amp;CONFIG!$B$5,$B$6:$B$505,"&lt;="&amp;B450)-SUMIFS($F$6:$F$505,$B$6:$B$505,"&gt;="&amp;CONFIG!$B$5,$B$6:$B$505,"&lt;="&amp;B450))</f>
        <v/>
      </c>
      <c r="N450" s="5" t="str">
        <f t="shared" si="19"/>
        <v/>
      </c>
      <c r="O450" s="5" t="str">
        <f t="shared" ca="1" si="20"/>
        <v/>
      </c>
    </row>
    <row r="451" spans="1:15">
      <c r="A451" s="2"/>
      <c r="B451" s="3"/>
      <c r="C451" s="16"/>
      <c r="D451" s="2"/>
      <c r="E451" s="7"/>
      <c r="F451" s="7"/>
      <c r="G451" s="2"/>
      <c r="H451" s="2"/>
      <c r="I451" s="2"/>
      <c r="J451" s="16"/>
      <c r="K451" s="6" t="str">
        <f t="shared" si="18"/>
        <v/>
      </c>
      <c r="L451" s="15" t="str">
        <f>IF(B451="","",CONFIG!$B$7+SUMIFS($E$6:$E$505,$B$6:$B$505,"&gt;="&amp;CONFIG!$B$5,$B$6:$B$505,"&lt;="&amp;B451,$G$6:$G$505,"Realizado")-SUMIFS($F$6:$F$505,$B$6:$B$505,"&gt;="&amp;CONFIG!$B$5,$B$6:$B$505,"&lt;="&amp;B451,$G$6:$G$505,"Realizado"))</f>
        <v/>
      </c>
      <c r="M451" s="15" t="str">
        <f>IF(B451="","",CONFIG!$B$7+SUMIFS($E$6:$E$505,$B$6:$B$505,"&gt;="&amp;CONFIG!$B$5,$B$6:$B$505,"&lt;="&amp;B451)-SUMIFS($F$6:$F$505,$B$6:$B$505,"&gt;="&amp;CONFIG!$B$5,$B$6:$B$505,"&lt;="&amp;B451))</f>
        <v/>
      </c>
      <c r="N451" s="5" t="str">
        <f t="shared" si="19"/>
        <v/>
      </c>
      <c r="O451" s="5" t="str">
        <f t="shared" ca="1" si="20"/>
        <v/>
      </c>
    </row>
    <row r="452" spans="1:15">
      <c r="A452" s="2"/>
      <c r="B452" s="3"/>
      <c r="C452" s="16"/>
      <c r="D452" s="2"/>
      <c r="E452" s="7"/>
      <c r="F452" s="7"/>
      <c r="G452" s="2"/>
      <c r="H452" s="2"/>
      <c r="I452" s="2"/>
      <c r="J452" s="16"/>
      <c r="K452" s="6" t="str">
        <f t="shared" si="18"/>
        <v/>
      </c>
      <c r="L452" s="15" t="str">
        <f>IF(B452="","",CONFIG!$B$7+SUMIFS($E$6:$E$505,$B$6:$B$505,"&gt;="&amp;CONFIG!$B$5,$B$6:$B$505,"&lt;="&amp;B452,$G$6:$G$505,"Realizado")-SUMIFS($F$6:$F$505,$B$6:$B$505,"&gt;="&amp;CONFIG!$B$5,$B$6:$B$505,"&lt;="&amp;B452,$G$6:$G$505,"Realizado"))</f>
        <v/>
      </c>
      <c r="M452" s="15" t="str">
        <f>IF(B452="","",CONFIG!$B$7+SUMIFS($E$6:$E$505,$B$6:$B$505,"&gt;="&amp;CONFIG!$B$5,$B$6:$B$505,"&lt;="&amp;B452)-SUMIFS($F$6:$F$505,$B$6:$B$505,"&gt;="&amp;CONFIG!$B$5,$B$6:$B$505,"&lt;="&amp;B452))</f>
        <v/>
      </c>
      <c r="N452" s="5" t="str">
        <f t="shared" si="19"/>
        <v/>
      </c>
      <c r="O452" s="5" t="str">
        <f t="shared" ca="1" si="20"/>
        <v/>
      </c>
    </row>
    <row r="453" spans="1:15">
      <c r="A453" s="2"/>
      <c r="B453" s="3"/>
      <c r="C453" s="16"/>
      <c r="D453" s="2"/>
      <c r="E453" s="7"/>
      <c r="F453" s="7"/>
      <c r="G453" s="2"/>
      <c r="H453" s="2"/>
      <c r="I453" s="2"/>
      <c r="J453" s="16"/>
      <c r="K453" s="6" t="str">
        <f t="shared" si="18"/>
        <v/>
      </c>
      <c r="L453" s="15" t="str">
        <f>IF(B453="","",CONFIG!$B$7+SUMIFS($E$6:$E$505,$B$6:$B$505,"&gt;="&amp;CONFIG!$B$5,$B$6:$B$505,"&lt;="&amp;B453,$G$6:$G$505,"Realizado")-SUMIFS($F$6:$F$505,$B$6:$B$505,"&gt;="&amp;CONFIG!$B$5,$B$6:$B$505,"&lt;="&amp;B453,$G$6:$G$505,"Realizado"))</f>
        <v/>
      </c>
      <c r="M453" s="15" t="str">
        <f>IF(B453="","",CONFIG!$B$7+SUMIFS($E$6:$E$505,$B$6:$B$505,"&gt;="&amp;CONFIG!$B$5,$B$6:$B$505,"&lt;="&amp;B453)-SUMIFS($F$6:$F$505,$B$6:$B$505,"&gt;="&amp;CONFIG!$B$5,$B$6:$B$505,"&lt;="&amp;B453))</f>
        <v/>
      </c>
      <c r="N453" s="5" t="str">
        <f t="shared" si="19"/>
        <v/>
      </c>
      <c r="O453" s="5" t="str">
        <f t="shared" ca="1" si="20"/>
        <v/>
      </c>
    </row>
    <row r="454" spans="1:15">
      <c r="A454" s="2"/>
      <c r="B454" s="3"/>
      <c r="C454" s="16"/>
      <c r="D454" s="2"/>
      <c r="E454" s="7"/>
      <c r="F454" s="7"/>
      <c r="G454" s="2"/>
      <c r="H454" s="2"/>
      <c r="I454" s="2"/>
      <c r="J454" s="16"/>
      <c r="K454" s="6" t="str">
        <f t="shared" ref="K454:K505" si="21">IF(B454="","",SUM(E454)-SUM(F454))</f>
        <v/>
      </c>
      <c r="L454" s="15" t="str">
        <f>IF(B454="","",CONFIG!$B$7+SUMIFS($E$6:$E$505,$B$6:$B$505,"&gt;="&amp;CONFIG!$B$5,$B$6:$B$505,"&lt;="&amp;B454,$G$6:$G$505,"Realizado")-SUMIFS($F$6:$F$505,$B$6:$B$505,"&gt;="&amp;CONFIG!$B$5,$B$6:$B$505,"&lt;="&amp;B454,$G$6:$G$505,"Realizado"))</f>
        <v/>
      </c>
      <c r="M454" s="15" t="str">
        <f>IF(B454="","",CONFIG!$B$7+SUMIFS($E$6:$E$505,$B$6:$B$505,"&gt;="&amp;CONFIG!$B$5,$B$6:$B$505,"&lt;="&amp;B454)-SUMIFS($F$6:$F$505,$B$6:$B$505,"&gt;="&amp;CONFIG!$B$5,$B$6:$B$505,"&lt;="&amp;B454))</f>
        <v/>
      </c>
      <c r="N454" s="5" t="str">
        <f t="shared" ref="N454:N505" si="22">IF(B454="","",TEXT(B454,"mmm/yyyy"))</f>
        <v/>
      </c>
      <c r="O454" s="5" t="str">
        <f t="shared" ref="O454:O505" ca="1" si="23">IF(B454="","",IF(OR(SUM(E454)&lt;0,SUM(F454)&lt;0),"ERRO: valor negativo",IF(AND(SUM(E454)&gt;0,SUM(F454)&gt;0),"ERRO: entrada e saída",IF(AND(SUM(E454)=0,SUM(F454)=0),"ERRO: informe valor",IF(C454="","ERRO: descrição",IF(D454="","ERRO: categoria",IF(G454="","ERRO: status",IF(I454="","ERRO: conta",IF(AND(G454="Previsto",B454&lt;TODAY()),"ATENÇÃO: previsão vencida","OK")))))))))</f>
        <v/>
      </c>
    </row>
    <row r="455" spans="1:15">
      <c r="A455" s="2"/>
      <c r="B455" s="3"/>
      <c r="C455" s="16"/>
      <c r="D455" s="2"/>
      <c r="E455" s="7"/>
      <c r="F455" s="7"/>
      <c r="G455" s="2"/>
      <c r="H455" s="2"/>
      <c r="I455" s="2"/>
      <c r="J455" s="16"/>
      <c r="K455" s="6" t="str">
        <f t="shared" si="21"/>
        <v/>
      </c>
      <c r="L455" s="15" t="str">
        <f>IF(B455="","",CONFIG!$B$7+SUMIFS($E$6:$E$505,$B$6:$B$505,"&gt;="&amp;CONFIG!$B$5,$B$6:$B$505,"&lt;="&amp;B455,$G$6:$G$505,"Realizado")-SUMIFS($F$6:$F$505,$B$6:$B$505,"&gt;="&amp;CONFIG!$B$5,$B$6:$B$505,"&lt;="&amp;B455,$G$6:$G$505,"Realizado"))</f>
        <v/>
      </c>
      <c r="M455" s="15" t="str">
        <f>IF(B455="","",CONFIG!$B$7+SUMIFS($E$6:$E$505,$B$6:$B$505,"&gt;="&amp;CONFIG!$B$5,$B$6:$B$505,"&lt;="&amp;B455)-SUMIFS($F$6:$F$505,$B$6:$B$505,"&gt;="&amp;CONFIG!$B$5,$B$6:$B$505,"&lt;="&amp;B455))</f>
        <v/>
      </c>
      <c r="N455" s="5" t="str">
        <f t="shared" si="22"/>
        <v/>
      </c>
      <c r="O455" s="5" t="str">
        <f t="shared" ca="1" si="23"/>
        <v/>
      </c>
    </row>
    <row r="456" spans="1:15">
      <c r="A456" s="2"/>
      <c r="B456" s="3"/>
      <c r="C456" s="16"/>
      <c r="D456" s="2"/>
      <c r="E456" s="7"/>
      <c r="F456" s="7"/>
      <c r="G456" s="2"/>
      <c r="H456" s="2"/>
      <c r="I456" s="2"/>
      <c r="J456" s="16"/>
      <c r="K456" s="6" t="str">
        <f t="shared" si="21"/>
        <v/>
      </c>
      <c r="L456" s="15" t="str">
        <f>IF(B456="","",CONFIG!$B$7+SUMIFS($E$6:$E$505,$B$6:$B$505,"&gt;="&amp;CONFIG!$B$5,$B$6:$B$505,"&lt;="&amp;B456,$G$6:$G$505,"Realizado")-SUMIFS($F$6:$F$505,$B$6:$B$505,"&gt;="&amp;CONFIG!$B$5,$B$6:$B$505,"&lt;="&amp;B456,$G$6:$G$505,"Realizado"))</f>
        <v/>
      </c>
      <c r="M456" s="15" t="str">
        <f>IF(B456="","",CONFIG!$B$7+SUMIFS($E$6:$E$505,$B$6:$B$505,"&gt;="&amp;CONFIG!$B$5,$B$6:$B$505,"&lt;="&amp;B456)-SUMIFS($F$6:$F$505,$B$6:$B$505,"&gt;="&amp;CONFIG!$B$5,$B$6:$B$505,"&lt;="&amp;B456))</f>
        <v/>
      </c>
      <c r="N456" s="5" t="str">
        <f t="shared" si="22"/>
        <v/>
      </c>
      <c r="O456" s="5" t="str">
        <f t="shared" ca="1" si="23"/>
        <v/>
      </c>
    </row>
    <row r="457" spans="1:15">
      <c r="A457" s="2"/>
      <c r="B457" s="3"/>
      <c r="C457" s="16"/>
      <c r="D457" s="2"/>
      <c r="E457" s="7"/>
      <c r="F457" s="7"/>
      <c r="G457" s="2"/>
      <c r="H457" s="2"/>
      <c r="I457" s="2"/>
      <c r="J457" s="16"/>
      <c r="K457" s="6" t="str">
        <f t="shared" si="21"/>
        <v/>
      </c>
      <c r="L457" s="15" t="str">
        <f>IF(B457="","",CONFIG!$B$7+SUMIFS($E$6:$E$505,$B$6:$B$505,"&gt;="&amp;CONFIG!$B$5,$B$6:$B$505,"&lt;="&amp;B457,$G$6:$G$505,"Realizado")-SUMIFS($F$6:$F$505,$B$6:$B$505,"&gt;="&amp;CONFIG!$B$5,$B$6:$B$505,"&lt;="&amp;B457,$G$6:$G$505,"Realizado"))</f>
        <v/>
      </c>
      <c r="M457" s="15" t="str">
        <f>IF(B457="","",CONFIG!$B$7+SUMIFS($E$6:$E$505,$B$6:$B$505,"&gt;="&amp;CONFIG!$B$5,$B$6:$B$505,"&lt;="&amp;B457)-SUMIFS($F$6:$F$505,$B$6:$B$505,"&gt;="&amp;CONFIG!$B$5,$B$6:$B$505,"&lt;="&amp;B457))</f>
        <v/>
      </c>
      <c r="N457" s="5" t="str">
        <f t="shared" si="22"/>
        <v/>
      </c>
      <c r="O457" s="5" t="str">
        <f t="shared" ca="1" si="23"/>
        <v/>
      </c>
    </row>
    <row r="458" spans="1:15">
      <c r="A458" s="2"/>
      <c r="B458" s="3"/>
      <c r="C458" s="16"/>
      <c r="D458" s="2"/>
      <c r="E458" s="7"/>
      <c r="F458" s="7"/>
      <c r="G458" s="2"/>
      <c r="H458" s="2"/>
      <c r="I458" s="2"/>
      <c r="J458" s="16"/>
      <c r="K458" s="6" t="str">
        <f t="shared" si="21"/>
        <v/>
      </c>
      <c r="L458" s="15" t="str">
        <f>IF(B458="","",CONFIG!$B$7+SUMIFS($E$6:$E$505,$B$6:$B$505,"&gt;="&amp;CONFIG!$B$5,$B$6:$B$505,"&lt;="&amp;B458,$G$6:$G$505,"Realizado")-SUMIFS($F$6:$F$505,$B$6:$B$505,"&gt;="&amp;CONFIG!$B$5,$B$6:$B$505,"&lt;="&amp;B458,$G$6:$G$505,"Realizado"))</f>
        <v/>
      </c>
      <c r="M458" s="15" t="str">
        <f>IF(B458="","",CONFIG!$B$7+SUMIFS($E$6:$E$505,$B$6:$B$505,"&gt;="&amp;CONFIG!$B$5,$B$6:$B$505,"&lt;="&amp;B458)-SUMIFS($F$6:$F$505,$B$6:$B$505,"&gt;="&amp;CONFIG!$B$5,$B$6:$B$505,"&lt;="&amp;B458))</f>
        <v/>
      </c>
      <c r="N458" s="5" t="str">
        <f t="shared" si="22"/>
        <v/>
      </c>
      <c r="O458" s="5" t="str">
        <f t="shared" ca="1" si="23"/>
        <v/>
      </c>
    </row>
    <row r="459" spans="1:15">
      <c r="A459" s="2"/>
      <c r="B459" s="3"/>
      <c r="C459" s="16"/>
      <c r="D459" s="2"/>
      <c r="E459" s="7"/>
      <c r="F459" s="7"/>
      <c r="G459" s="2"/>
      <c r="H459" s="2"/>
      <c r="I459" s="2"/>
      <c r="J459" s="16"/>
      <c r="K459" s="6" t="str">
        <f t="shared" si="21"/>
        <v/>
      </c>
      <c r="L459" s="15" t="str">
        <f>IF(B459="","",CONFIG!$B$7+SUMIFS($E$6:$E$505,$B$6:$B$505,"&gt;="&amp;CONFIG!$B$5,$B$6:$B$505,"&lt;="&amp;B459,$G$6:$G$505,"Realizado")-SUMIFS($F$6:$F$505,$B$6:$B$505,"&gt;="&amp;CONFIG!$B$5,$B$6:$B$505,"&lt;="&amp;B459,$G$6:$G$505,"Realizado"))</f>
        <v/>
      </c>
      <c r="M459" s="15" t="str">
        <f>IF(B459="","",CONFIG!$B$7+SUMIFS($E$6:$E$505,$B$6:$B$505,"&gt;="&amp;CONFIG!$B$5,$B$6:$B$505,"&lt;="&amp;B459)-SUMIFS($F$6:$F$505,$B$6:$B$505,"&gt;="&amp;CONFIG!$B$5,$B$6:$B$505,"&lt;="&amp;B459))</f>
        <v/>
      </c>
      <c r="N459" s="5" t="str">
        <f t="shared" si="22"/>
        <v/>
      </c>
      <c r="O459" s="5" t="str">
        <f t="shared" ca="1" si="23"/>
        <v/>
      </c>
    </row>
    <row r="460" spans="1:15">
      <c r="A460" s="2"/>
      <c r="B460" s="3"/>
      <c r="C460" s="16"/>
      <c r="D460" s="2"/>
      <c r="E460" s="7"/>
      <c r="F460" s="7"/>
      <c r="G460" s="2"/>
      <c r="H460" s="2"/>
      <c r="I460" s="2"/>
      <c r="J460" s="16"/>
      <c r="K460" s="6" t="str">
        <f t="shared" si="21"/>
        <v/>
      </c>
      <c r="L460" s="15" t="str">
        <f>IF(B460="","",CONFIG!$B$7+SUMIFS($E$6:$E$505,$B$6:$B$505,"&gt;="&amp;CONFIG!$B$5,$B$6:$B$505,"&lt;="&amp;B460,$G$6:$G$505,"Realizado")-SUMIFS($F$6:$F$505,$B$6:$B$505,"&gt;="&amp;CONFIG!$B$5,$B$6:$B$505,"&lt;="&amp;B460,$G$6:$G$505,"Realizado"))</f>
        <v/>
      </c>
      <c r="M460" s="15" t="str">
        <f>IF(B460="","",CONFIG!$B$7+SUMIFS($E$6:$E$505,$B$6:$B$505,"&gt;="&amp;CONFIG!$B$5,$B$6:$B$505,"&lt;="&amp;B460)-SUMIFS($F$6:$F$505,$B$6:$B$505,"&gt;="&amp;CONFIG!$B$5,$B$6:$B$505,"&lt;="&amp;B460))</f>
        <v/>
      </c>
      <c r="N460" s="5" t="str">
        <f t="shared" si="22"/>
        <v/>
      </c>
      <c r="O460" s="5" t="str">
        <f t="shared" ca="1" si="23"/>
        <v/>
      </c>
    </row>
    <row r="461" spans="1:15">
      <c r="A461" s="2"/>
      <c r="B461" s="3"/>
      <c r="C461" s="16"/>
      <c r="D461" s="2"/>
      <c r="E461" s="7"/>
      <c r="F461" s="7"/>
      <c r="G461" s="2"/>
      <c r="H461" s="2"/>
      <c r="I461" s="2"/>
      <c r="J461" s="16"/>
      <c r="K461" s="6" t="str">
        <f t="shared" si="21"/>
        <v/>
      </c>
      <c r="L461" s="15" t="str">
        <f>IF(B461="","",CONFIG!$B$7+SUMIFS($E$6:$E$505,$B$6:$B$505,"&gt;="&amp;CONFIG!$B$5,$B$6:$B$505,"&lt;="&amp;B461,$G$6:$G$505,"Realizado")-SUMIFS($F$6:$F$505,$B$6:$B$505,"&gt;="&amp;CONFIG!$B$5,$B$6:$B$505,"&lt;="&amp;B461,$G$6:$G$505,"Realizado"))</f>
        <v/>
      </c>
      <c r="M461" s="15" t="str">
        <f>IF(B461="","",CONFIG!$B$7+SUMIFS($E$6:$E$505,$B$6:$B$505,"&gt;="&amp;CONFIG!$B$5,$B$6:$B$505,"&lt;="&amp;B461)-SUMIFS($F$6:$F$505,$B$6:$B$505,"&gt;="&amp;CONFIG!$B$5,$B$6:$B$505,"&lt;="&amp;B461))</f>
        <v/>
      </c>
      <c r="N461" s="5" t="str">
        <f t="shared" si="22"/>
        <v/>
      </c>
      <c r="O461" s="5" t="str">
        <f t="shared" ca="1" si="23"/>
        <v/>
      </c>
    </row>
    <row r="462" spans="1:15">
      <c r="A462" s="2"/>
      <c r="B462" s="3"/>
      <c r="C462" s="16"/>
      <c r="D462" s="2"/>
      <c r="E462" s="7"/>
      <c r="F462" s="7"/>
      <c r="G462" s="2"/>
      <c r="H462" s="2"/>
      <c r="I462" s="2"/>
      <c r="J462" s="16"/>
      <c r="K462" s="6" t="str">
        <f t="shared" si="21"/>
        <v/>
      </c>
      <c r="L462" s="15" t="str">
        <f>IF(B462="","",CONFIG!$B$7+SUMIFS($E$6:$E$505,$B$6:$B$505,"&gt;="&amp;CONFIG!$B$5,$B$6:$B$505,"&lt;="&amp;B462,$G$6:$G$505,"Realizado")-SUMIFS($F$6:$F$505,$B$6:$B$505,"&gt;="&amp;CONFIG!$B$5,$B$6:$B$505,"&lt;="&amp;B462,$G$6:$G$505,"Realizado"))</f>
        <v/>
      </c>
      <c r="M462" s="15" t="str">
        <f>IF(B462="","",CONFIG!$B$7+SUMIFS($E$6:$E$505,$B$6:$B$505,"&gt;="&amp;CONFIG!$B$5,$B$6:$B$505,"&lt;="&amp;B462)-SUMIFS($F$6:$F$505,$B$6:$B$505,"&gt;="&amp;CONFIG!$B$5,$B$6:$B$505,"&lt;="&amp;B462))</f>
        <v/>
      </c>
      <c r="N462" s="5" t="str">
        <f t="shared" si="22"/>
        <v/>
      </c>
      <c r="O462" s="5" t="str">
        <f t="shared" ca="1" si="23"/>
        <v/>
      </c>
    </row>
    <row r="463" spans="1:15">
      <c r="A463" s="2"/>
      <c r="B463" s="3"/>
      <c r="C463" s="16"/>
      <c r="D463" s="2"/>
      <c r="E463" s="7"/>
      <c r="F463" s="7"/>
      <c r="G463" s="2"/>
      <c r="H463" s="2"/>
      <c r="I463" s="2"/>
      <c r="J463" s="16"/>
      <c r="K463" s="6" t="str">
        <f t="shared" si="21"/>
        <v/>
      </c>
      <c r="L463" s="15" t="str">
        <f>IF(B463="","",CONFIG!$B$7+SUMIFS($E$6:$E$505,$B$6:$B$505,"&gt;="&amp;CONFIG!$B$5,$B$6:$B$505,"&lt;="&amp;B463,$G$6:$G$505,"Realizado")-SUMIFS($F$6:$F$505,$B$6:$B$505,"&gt;="&amp;CONFIG!$B$5,$B$6:$B$505,"&lt;="&amp;B463,$G$6:$G$505,"Realizado"))</f>
        <v/>
      </c>
      <c r="M463" s="15" t="str">
        <f>IF(B463="","",CONFIG!$B$7+SUMIFS($E$6:$E$505,$B$6:$B$505,"&gt;="&amp;CONFIG!$B$5,$B$6:$B$505,"&lt;="&amp;B463)-SUMIFS($F$6:$F$505,$B$6:$B$505,"&gt;="&amp;CONFIG!$B$5,$B$6:$B$505,"&lt;="&amp;B463))</f>
        <v/>
      </c>
      <c r="N463" s="5" t="str">
        <f t="shared" si="22"/>
        <v/>
      </c>
      <c r="O463" s="5" t="str">
        <f t="shared" ca="1" si="23"/>
        <v/>
      </c>
    </row>
    <row r="464" spans="1:15">
      <c r="A464" s="2"/>
      <c r="B464" s="3"/>
      <c r="C464" s="16"/>
      <c r="D464" s="2"/>
      <c r="E464" s="7"/>
      <c r="F464" s="7"/>
      <c r="G464" s="2"/>
      <c r="H464" s="2"/>
      <c r="I464" s="2"/>
      <c r="J464" s="16"/>
      <c r="K464" s="6" t="str">
        <f t="shared" si="21"/>
        <v/>
      </c>
      <c r="L464" s="15" t="str">
        <f>IF(B464="","",CONFIG!$B$7+SUMIFS($E$6:$E$505,$B$6:$B$505,"&gt;="&amp;CONFIG!$B$5,$B$6:$B$505,"&lt;="&amp;B464,$G$6:$G$505,"Realizado")-SUMIFS($F$6:$F$505,$B$6:$B$505,"&gt;="&amp;CONFIG!$B$5,$B$6:$B$505,"&lt;="&amp;B464,$G$6:$G$505,"Realizado"))</f>
        <v/>
      </c>
      <c r="M464" s="15" t="str">
        <f>IF(B464="","",CONFIG!$B$7+SUMIFS($E$6:$E$505,$B$6:$B$505,"&gt;="&amp;CONFIG!$B$5,$B$6:$B$505,"&lt;="&amp;B464)-SUMIFS($F$6:$F$505,$B$6:$B$505,"&gt;="&amp;CONFIG!$B$5,$B$6:$B$505,"&lt;="&amp;B464))</f>
        <v/>
      </c>
      <c r="N464" s="5" t="str">
        <f t="shared" si="22"/>
        <v/>
      </c>
      <c r="O464" s="5" t="str">
        <f t="shared" ca="1" si="23"/>
        <v/>
      </c>
    </row>
    <row r="465" spans="1:15">
      <c r="A465" s="2"/>
      <c r="B465" s="3"/>
      <c r="C465" s="16"/>
      <c r="D465" s="2"/>
      <c r="E465" s="7"/>
      <c r="F465" s="7"/>
      <c r="G465" s="2"/>
      <c r="H465" s="2"/>
      <c r="I465" s="2"/>
      <c r="J465" s="16"/>
      <c r="K465" s="6" t="str">
        <f t="shared" si="21"/>
        <v/>
      </c>
      <c r="L465" s="15" t="str">
        <f>IF(B465="","",CONFIG!$B$7+SUMIFS($E$6:$E$505,$B$6:$B$505,"&gt;="&amp;CONFIG!$B$5,$B$6:$B$505,"&lt;="&amp;B465,$G$6:$G$505,"Realizado")-SUMIFS($F$6:$F$505,$B$6:$B$505,"&gt;="&amp;CONFIG!$B$5,$B$6:$B$505,"&lt;="&amp;B465,$G$6:$G$505,"Realizado"))</f>
        <v/>
      </c>
      <c r="M465" s="15" t="str">
        <f>IF(B465="","",CONFIG!$B$7+SUMIFS($E$6:$E$505,$B$6:$B$505,"&gt;="&amp;CONFIG!$B$5,$B$6:$B$505,"&lt;="&amp;B465)-SUMIFS($F$6:$F$505,$B$6:$B$505,"&gt;="&amp;CONFIG!$B$5,$B$6:$B$505,"&lt;="&amp;B465))</f>
        <v/>
      </c>
      <c r="N465" s="5" t="str">
        <f t="shared" si="22"/>
        <v/>
      </c>
      <c r="O465" s="5" t="str">
        <f t="shared" ca="1" si="23"/>
        <v/>
      </c>
    </row>
    <row r="466" spans="1:15">
      <c r="A466" s="2"/>
      <c r="B466" s="3"/>
      <c r="C466" s="16"/>
      <c r="D466" s="2"/>
      <c r="E466" s="7"/>
      <c r="F466" s="7"/>
      <c r="G466" s="2"/>
      <c r="H466" s="2"/>
      <c r="I466" s="2"/>
      <c r="J466" s="16"/>
      <c r="K466" s="6" t="str">
        <f t="shared" si="21"/>
        <v/>
      </c>
      <c r="L466" s="15" t="str">
        <f>IF(B466="","",CONFIG!$B$7+SUMIFS($E$6:$E$505,$B$6:$B$505,"&gt;="&amp;CONFIG!$B$5,$B$6:$B$505,"&lt;="&amp;B466,$G$6:$G$505,"Realizado")-SUMIFS($F$6:$F$505,$B$6:$B$505,"&gt;="&amp;CONFIG!$B$5,$B$6:$B$505,"&lt;="&amp;B466,$G$6:$G$505,"Realizado"))</f>
        <v/>
      </c>
      <c r="M466" s="15" t="str">
        <f>IF(B466="","",CONFIG!$B$7+SUMIFS($E$6:$E$505,$B$6:$B$505,"&gt;="&amp;CONFIG!$B$5,$B$6:$B$505,"&lt;="&amp;B466)-SUMIFS($F$6:$F$505,$B$6:$B$505,"&gt;="&amp;CONFIG!$B$5,$B$6:$B$505,"&lt;="&amp;B466))</f>
        <v/>
      </c>
      <c r="N466" s="5" t="str">
        <f t="shared" si="22"/>
        <v/>
      </c>
      <c r="O466" s="5" t="str">
        <f t="shared" ca="1" si="23"/>
        <v/>
      </c>
    </row>
    <row r="467" spans="1:15">
      <c r="A467" s="2"/>
      <c r="B467" s="3"/>
      <c r="C467" s="16"/>
      <c r="D467" s="2"/>
      <c r="E467" s="7"/>
      <c r="F467" s="7"/>
      <c r="G467" s="2"/>
      <c r="H467" s="2"/>
      <c r="I467" s="2"/>
      <c r="J467" s="16"/>
      <c r="K467" s="6" t="str">
        <f t="shared" si="21"/>
        <v/>
      </c>
      <c r="L467" s="15" t="str">
        <f>IF(B467="","",CONFIG!$B$7+SUMIFS($E$6:$E$505,$B$6:$B$505,"&gt;="&amp;CONFIG!$B$5,$B$6:$B$505,"&lt;="&amp;B467,$G$6:$G$505,"Realizado")-SUMIFS($F$6:$F$505,$B$6:$B$505,"&gt;="&amp;CONFIG!$B$5,$B$6:$B$505,"&lt;="&amp;B467,$G$6:$G$505,"Realizado"))</f>
        <v/>
      </c>
      <c r="M467" s="15" t="str">
        <f>IF(B467="","",CONFIG!$B$7+SUMIFS($E$6:$E$505,$B$6:$B$505,"&gt;="&amp;CONFIG!$B$5,$B$6:$B$505,"&lt;="&amp;B467)-SUMIFS($F$6:$F$505,$B$6:$B$505,"&gt;="&amp;CONFIG!$B$5,$B$6:$B$505,"&lt;="&amp;B467))</f>
        <v/>
      </c>
      <c r="N467" s="5" t="str">
        <f t="shared" si="22"/>
        <v/>
      </c>
      <c r="O467" s="5" t="str">
        <f t="shared" ca="1" si="23"/>
        <v/>
      </c>
    </row>
    <row r="468" spans="1:15">
      <c r="A468" s="2"/>
      <c r="B468" s="3"/>
      <c r="C468" s="16"/>
      <c r="D468" s="2"/>
      <c r="E468" s="7"/>
      <c r="F468" s="7"/>
      <c r="G468" s="2"/>
      <c r="H468" s="2"/>
      <c r="I468" s="2"/>
      <c r="J468" s="16"/>
      <c r="K468" s="6" t="str">
        <f t="shared" si="21"/>
        <v/>
      </c>
      <c r="L468" s="15" t="str">
        <f>IF(B468="","",CONFIG!$B$7+SUMIFS($E$6:$E$505,$B$6:$B$505,"&gt;="&amp;CONFIG!$B$5,$B$6:$B$505,"&lt;="&amp;B468,$G$6:$G$505,"Realizado")-SUMIFS($F$6:$F$505,$B$6:$B$505,"&gt;="&amp;CONFIG!$B$5,$B$6:$B$505,"&lt;="&amp;B468,$G$6:$G$505,"Realizado"))</f>
        <v/>
      </c>
      <c r="M468" s="15" t="str">
        <f>IF(B468="","",CONFIG!$B$7+SUMIFS($E$6:$E$505,$B$6:$B$505,"&gt;="&amp;CONFIG!$B$5,$B$6:$B$505,"&lt;="&amp;B468)-SUMIFS($F$6:$F$505,$B$6:$B$505,"&gt;="&amp;CONFIG!$B$5,$B$6:$B$505,"&lt;="&amp;B468))</f>
        <v/>
      </c>
      <c r="N468" s="5" t="str">
        <f t="shared" si="22"/>
        <v/>
      </c>
      <c r="O468" s="5" t="str">
        <f t="shared" ca="1" si="23"/>
        <v/>
      </c>
    </row>
    <row r="469" spans="1:15">
      <c r="A469" s="2"/>
      <c r="B469" s="3"/>
      <c r="C469" s="16"/>
      <c r="D469" s="2"/>
      <c r="E469" s="7"/>
      <c r="F469" s="7"/>
      <c r="G469" s="2"/>
      <c r="H469" s="2"/>
      <c r="I469" s="2"/>
      <c r="J469" s="16"/>
      <c r="K469" s="6" t="str">
        <f t="shared" si="21"/>
        <v/>
      </c>
      <c r="L469" s="15" t="str">
        <f>IF(B469="","",CONFIG!$B$7+SUMIFS($E$6:$E$505,$B$6:$B$505,"&gt;="&amp;CONFIG!$B$5,$B$6:$B$505,"&lt;="&amp;B469,$G$6:$G$505,"Realizado")-SUMIFS($F$6:$F$505,$B$6:$B$505,"&gt;="&amp;CONFIG!$B$5,$B$6:$B$505,"&lt;="&amp;B469,$G$6:$G$505,"Realizado"))</f>
        <v/>
      </c>
      <c r="M469" s="15" t="str">
        <f>IF(B469="","",CONFIG!$B$7+SUMIFS($E$6:$E$505,$B$6:$B$505,"&gt;="&amp;CONFIG!$B$5,$B$6:$B$505,"&lt;="&amp;B469)-SUMIFS($F$6:$F$505,$B$6:$B$505,"&gt;="&amp;CONFIG!$B$5,$B$6:$B$505,"&lt;="&amp;B469))</f>
        <v/>
      </c>
      <c r="N469" s="5" t="str">
        <f t="shared" si="22"/>
        <v/>
      </c>
      <c r="O469" s="5" t="str">
        <f t="shared" ca="1" si="23"/>
        <v/>
      </c>
    </row>
    <row r="470" spans="1:15">
      <c r="A470" s="2"/>
      <c r="B470" s="3"/>
      <c r="C470" s="16"/>
      <c r="D470" s="2"/>
      <c r="E470" s="7"/>
      <c r="F470" s="7"/>
      <c r="G470" s="2"/>
      <c r="H470" s="2"/>
      <c r="I470" s="2"/>
      <c r="J470" s="16"/>
      <c r="K470" s="6" t="str">
        <f t="shared" si="21"/>
        <v/>
      </c>
      <c r="L470" s="15" t="str">
        <f>IF(B470="","",CONFIG!$B$7+SUMIFS($E$6:$E$505,$B$6:$B$505,"&gt;="&amp;CONFIG!$B$5,$B$6:$B$505,"&lt;="&amp;B470,$G$6:$G$505,"Realizado")-SUMIFS($F$6:$F$505,$B$6:$B$505,"&gt;="&amp;CONFIG!$B$5,$B$6:$B$505,"&lt;="&amp;B470,$G$6:$G$505,"Realizado"))</f>
        <v/>
      </c>
      <c r="M470" s="15" t="str">
        <f>IF(B470="","",CONFIG!$B$7+SUMIFS($E$6:$E$505,$B$6:$B$505,"&gt;="&amp;CONFIG!$B$5,$B$6:$B$505,"&lt;="&amp;B470)-SUMIFS($F$6:$F$505,$B$6:$B$505,"&gt;="&amp;CONFIG!$B$5,$B$6:$B$505,"&lt;="&amp;B470))</f>
        <v/>
      </c>
      <c r="N470" s="5" t="str">
        <f t="shared" si="22"/>
        <v/>
      </c>
      <c r="O470" s="5" t="str">
        <f t="shared" ca="1" si="23"/>
        <v/>
      </c>
    </row>
    <row r="471" spans="1:15">
      <c r="A471" s="2"/>
      <c r="B471" s="3"/>
      <c r="C471" s="16"/>
      <c r="D471" s="2"/>
      <c r="E471" s="7"/>
      <c r="F471" s="7"/>
      <c r="G471" s="2"/>
      <c r="H471" s="2"/>
      <c r="I471" s="2"/>
      <c r="J471" s="16"/>
      <c r="K471" s="6" t="str">
        <f t="shared" si="21"/>
        <v/>
      </c>
      <c r="L471" s="15" t="str">
        <f>IF(B471="","",CONFIG!$B$7+SUMIFS($E$6:$E$505,$B$6:$B$505,"&gt;="&amp;CONFIG!$B$5,$B$6:$B$505,"&lt;="&amp;B471,$G$6:$G$505,"Realizado")-SUMIFS($F$6:$F$505,$B$6:$B$505,"&gt;="&amp;CONFIG!$B$5,$B$6:$B$505,"&lt;="&amp;B471,$G$6:$G$505,"Realizado"))</f>
        <v/>
      </c>
      <c r="M471" s="15" t="str">
        <f>IF(B471="","",CONFIG!$B$7+SUMIFS($E$6:$E$505,$B$6:$B$505,"&gt;="&amp;CONFIG!$B$5,$B$6:$B$505,"&lt;="&amp;B471)-SUMIFS($F$6:$F$505,$B$6:$B$505,"&gt;="&amp;CONFIG!$B$5,$B$6:$B$505,"&lt;="&amp;B471))</f>
        <v/>
      </c>
      <c r="N471" s="5" t="str">
        <f t="shared" si="22"/>
        <v/>
      </c>
      <c r="O471" s="5" t="str">
        <f t="shared" ca="1" si="23"/>
        <v/>
      </c>
    </row>
    <row r="472" spans="1:15">
      <c r="A472" s="2"/>
      <c r="B472" s="3"/>
      <c r="C472" s="16"/>
      <c r="D472" s="2"/>
      <c r="E472" s="7"/>
      <c r="F472" s="7"/>
      <c r="G472" s="2"/>
      <c r="H472" s="2"/>
      <c r="I472" s="2"/>
      <c r="J472" s="16"/>
      <c r="K472" s="6" t="str">
        <f t="shared" si="21"/>
        <v/>
      </c>
      <c r="L472" s="15" t="str">
        <f>IF(B472="","",CONFIG!$B$7+SUMIFS($E$6:$E$505,$B$6:$B$505,"&gt;="&amp;CONFIG!$B$5,$B$6:$B$505,"&lt;="&amp;B472,$G$6:$G$505,"Realizado")-SUMIFS($F$6:$F$505,$B$6:$B$505,"&gt;="&amp;CONFIG!$B$5,$B$6:$B$505,"&lt;="&amp;B472,$G$6:$G$505,"Realizado"))</f>
        <v/>
      </c>
      <c r="M472" s="15" t="str">
        <f>IF(B472="","",CONFIG!$B$7+SUMIFS($E$6:$E$505,$B$6:$B$505,"&gt;="&amp;CONFIG!$B$5,$B$6:$B$505,"&lt;="&amp;B472)-SUMIFS($F$6:$F$505,$B$6:$B$505,"&gt;="&amp;CONFIG!$B$5,$B$6:$B$505,"&lt;="&amp;B472))</f>
        <v/>
      </c>
      <c r="N472" s="5" t="str">
        <f t="shared" si="22"/>
        <v/>
      </c>
      <c r="O472" s="5" t="str">
        <f t="shared" ca="1" si="23"/>
        <v/>
      </c>
    </row>
    <row r="473" spans="1:15">
      <c r="A473" s="2"/>
      <c r="B473" s="3"/>
      <c r="C473" s="16"/>
      <c r="D473" s="2"/>
      <c r="E473" s="7"/>
      <c r="F473" s="7"/>
      <c r="G473" s="2"/>
      <c r="H473" s="2"/>
      <c r="I473" s="2"/>
      <c r="J473" s="16"/>
      <c r="K473" s="6" t="str">
        <f t="shared" si="21"/>
        <v/>
      </c>
      <c r="L473" s="15" t="str">
        <f>IF(B473="","",CONFIG!$B$7+SUMIFS($E$6:$E$505,$B$6:$B$505,"&gt;="&amp;CONFIG!$B$5,$B$6:$B$505,"&lt;="&amp;B473,$G$6:$G$505,"Realizado")-SUMIFS($F$6:$F$505,$B$6:$B$505,"&gt;="&amp;CONFIG!$B$5,$B$6:$B$505,"&lt;="&amp;B473,$G$6:$G$505,"Realizado"))</f>
        <v/>
      </c>
      <c r="M473" s="15" t="str">
        <f>IF(B473="","",CONFIG!$B$7+SUMIFS($E$6:$E$505,$B$6:$B$505,"&gt;="&amp;CONFIG!$B$5,$B$6:$B$505,"&lt;="&amp;B473)-SUMIFS($F$6:$F$505,$B$6:$B$505,"&gt;="&amp;CONFIG!$B$5,$B$6:$B$505,"&lt;="&amp;B473))</f>
        <v/>
      </c>
      <c r="N473" s="5" t="str">
        <f t="shared" si="22"/>
        <v/>
      </c>
      <c r="O473" s="5" t="str">
        <f t="shared" ca="1" si="23"/>
        <v/>
      </c>
    </row>
    <row r="474" spans="1:15">
      <c r="A474" s="2"/>
      <c r="B474" s="3"/>
      <c r="C474" s="16"/>
      <c r="D474" s="2"/>
      <c r="E474" s="7"/>
      <c r="F474" s="7"/>
      <c r="G474" s="2"/>
      <c r="H474" s="2"/>
      <c r="I474" s="2"/>
      <c r="J474" s="16"/>
      <c r="K474" s="6" t="str">
        <f t="shared" si="21"/>
        <v/>
      </c>
      <c r="L474" s="15" t="str">
        <f>IF(B474="","",CONFIG!$B$7+SUMIFS($E$6:$E$505,$B$6:$B$505,"&gt;="&amp;CONFIG!$B$5,$B$6:$B$505,"&lt;="&amp;B474,$G$6:$G$505,"Realizado")-SUMIFS($F$6:$F$505,$B$6:$B$505,"&gt;="&amp;CONFIG!$B$5,$B$6:$B$505,"&lt;="&amp;B474,$G$6:$G$505,"Realizado"))</f>
        <v/>
      </c>
      <c r="M474" s="15" t="str">
        <f>IF(B474="","",CONFIG!$B$7+SUMIFS($E$6:$E$505,$B$6:$B$505,"&gt;="&amp;CONFIG!$B$5,$B$6:$B$505,"&lt;="&amp;B474)-SUMIFS($F$6:$F$505,$B$6:$B$505,"&gt;="&amp;CONFIG!$B$5,$B$6:$B$505,"&lt;="&amp;B474))</f>
        <v/>
      </c>
      <c r="N474" s="5" t="str">
        <f t="shared" si="22"/>
        <v/>
      </c>
      <c r="O474" s="5" t="str">
        <f t="shared" ca="1" si="23"/>
        <v/>
      </c>
    </row>
    <row r="475" spans="1:15">
      <c r="A475" s="2"/>
      <c r="B475" s="3"/>
      <c r="C475" s="16"/>
      <c r="D475" s="2"/>
      <c r="E475" s="7"/>
      <c r="F475" s="7"/>
      <c r="G475" s="2"/>
      <c r="H475" s="2"/>
      <c r="I475" s="2"/>
      <c r="J475" s="16"/>
      <c r="K475" s="6" t="str">
        <f t="shared" si="21"/>
        <v/>
      </c>
      <c r="L475" s="15" t="str">
        <f>IF(B475="","",CONFIG!$B$7+SUMIFS($E$6:$E$505,$B$6:$B$505,"&gt;="&amp;CONFIG!$B$5,$B$6:$B$505,"&lt;="&amp;B475,$G$6:$G$505,"Realizado")-SUMIFS($F$6:$F$505,$B$6:$B$505,"&gt;="&amp;CONFIG!$B$5,$B$6:$B$505,"&lt;="&amp;B475,$G$6:$G$505,"Realizado"))</f>
        <v/>
      </c>
      <c r="M475" s="15" t="str">
        <f>IF(B475="","",CONFIG!$B$7+SUMIFS($E$6:$E$505,$B$6:$B$505,"&gt;="&amp;CONFIG!$B$5,$B$6:$B$505,"&lt;="&amp;B475)-SUMIFS($F$6:$F$505,$B$6:$B$505,"&gt;="&amp;CONFIG!$B$5,$B$6:$B$505,"&lt;="&amp;B475))</f>
        <v/>
      </c>
      <c r="N475" s="5" t="str">
        <f t="shared" si="22"/>
        <v/>
      </c>
      <c r="O475" s="5" t="str">
        <f t="shared" ca="1" si="23"/>
        <v/>
      </c>
    </row>
    <row r="476" spans="1:15">
      <c r="A476" s="2"/>
      <c r="B476" s="3"/>
      <c r="C476" s="16"/>
      <c r="D476" s="2"/>
      <c r="E476" s="7"/>
      <c r="F476" s="7"/>
      <c r="G476" s="2"/>
      <c r="H476" s="2"/>
      <c r="I476" s="2"/>
      <c r="J476" s="16"/>
      <c r="K476" s="6" t="str">
        <f t="shared" si="21"/>
        <v/>
      </c>
      <c r="L476" s="15" t="str">
        <f>IF(B476="","",CONFIG!$B$7+SUMIFS($E$6:$E$505,$B$6:$B$505,"&gt;="&amp;CONFIG!$B$5,$B$6:$B$505,"&lt;="&amp;B476,$G$6:$G$505,"Realizado")-SUMIFS($F$6:$F$505,$B$6:$B$505,"&gt;="&amp;CONFIG!$B$5,$B$6:$B$505,"&lt;="&amp;B476,$G$6:$G$505,"Realizado"))</f>
        <v/>
      </c>
      <c r="M476" s="15" t="str">
        <f>IF(B476="","",CONFIG!$B$7+SUMIFS($E$6:$E$505,$B$6:$B$505,"&gt;="&amp;CONFIG!$B$5,$B$6:$B$505,"&lt;="&amp;B476)-SUMIFS($F$6:$F$505,$B$6:$B$505,"&gt;="&amp;CONFIG!$B$5,$B$6:$B$505,"&lt;="&amp;B476))</f>
        <v/>
      </c>
      <c r="N476" s="5" t="str">
        <f t="shared" si="22"/>
        <v/>
      </c>
      <c r="O476" s="5" t="str">
        <f t="shared" ca="1" si="23"/>
        <v/>
      </c>
    </row>
    <row r="477" spans="1:15">
      <c r="A477" s="2"/>
      <c r="B477" s="3"/>
      <c r="C477" s="16"/>
      <c r="D477" s="2"/>
      <c r="E477" s="7"/>
      <c r="F477" s="7"/>
      <c r="G477" s="2"/>
      <c r="H477" s="2"/>
      <c r="I477" s="2"/>
      <c r="J477" s="16"/>
      <c r="K477" s="6" t="str">
        <f t="shared" si="21"/>
        <v/>
      </c>
      <c r="L477" s="15" t="str">
        <f>IF(B477="","",CONFIG!$B$7+SUMIFS($E$6:$E$505,$B$6:$B$505,"&gt;="&amp;CONFIG!$B$5,$B$6:$B$505,"&lt;="&amp;B477,$G$6:$G$505,"Realizado")-SUMIFS($F$6:$F$505,$B$6:$B$505,"&gt;="&amp;CONFIG!$B$5,$B$6:$B$505,"&lt;="&amp;B477,$G$6:$G$505,"Realizado"))</f>
        <v/>
      </c>
      <c r="M477" s="15" t="str">
        <f>IF(B477="","",CONFIG!$B$7+SUMIFS($E$6:$E$505,$B$6:$B$505,"&gt;="&amp;CONFIG!$B$5,$B$6:$B$505,"&lt;="&amp;B477)-SUMIFS($F$6:$F$505,$B$6:$B$505,"&gt;="&amp;CONFIG!$B$5,$B$6:$B$505,"&lt;="&amp;B477))</f>
        <v/>
      </c>
      <c r="N477" s="5" t="str">
        <f t="shared" si="22"/>
        <v/>
      </c>
      <c r="O477" s="5" t="str">
        <f t="shared" ca="1" si="23"/>
        <v/>
      </c>
    </row>
    <row r="478" spans="1:15">
      <c r="A478" s="2"/>
      <c r="B478" s="3"/>
      <c r="C478" s="16"/>
      <c r="D478" s="2"/>
      <c r="E478" s="7"/>
      <c r="F478" s="7"/>
      <c r="G478" s="2"/>
      <c r="H478" s="2"/>
      <c r="I478" s="2"/>
      <c r="J478" s="16"/>
      <c r="K478" s="6" t="str">
        <f t="shared" si="21"/>
        <v/>
      </c>
      <c r="L478" s="15" t="str">
        <f>IF(B478="","",CONFIG!$B$7+SUMIFS($E$6:$E$505,$B$6:$B$505,"&gt;="&amp;CONFIG!$B$5,$B$6:$B$505,"&lt;="&amp;B478,$G$6:$G$505,"Realizado")-SUMIFS($F$6:$F$505,$B$6:$B$505,"&gt;="&amp;CONFIG!$B$5,$B$6:$B$505,"&lt;="&amp;B478,$G$6:$G$505,"Realizado"))</f>
        <v/>
      </c>
      <c r="M478" s="15" t="str">
        <f>IF(B478="","",CONFIG!$B$7+SUMIFS($E$6:$E$505,$B$6:$B$505,"&gt;="&amp;CONFIG!$B$5,$B$6:$B$505,"&lt;="&amp;B478)-SUMIFS($F$6:$F$505,$B$6:$B$505,"&gt;="&amp;CONFIG!$B$5,$B$6:$B$505,"&lt;="&amp;B478))</f>
        <v/>
      </c>
      <c r="N478" s="5" t="str">
        <f t="shared" si="22"/>
        <v/>
      </c>
      <c r="O478" s="5" t="str">
        <f t="shared" ca="1" si="23"/>
        <v/>
      </c>
    </row>
    <row r="479" spans="1:15">
      <c r="A479" s="2"/>
      <c r="B479" s="3"/>
      <c r="C479" s="16"/>
      <c r="D479" s="2"/>
      <c r="E479" s="7"/>
      <c r="F479" s="7"/>
      <c r="G479" s="2"/>
      <c r="H479" s="2"/>
      <c r="I479" s="2"/>
      <c r="J479" s="16"/>
      <c r="K479" s="6" t="str">
        <f t="shared" si="21"/>
        <v/>
      </c>
      <c r="L479" s="15" t="str">
        <f>IF(B479="","",CONFIG!$B$7+SUMIFS($E$6:$E$505,$B$6:$B$505,"&gt;="&amp;CONFIG!$B$5,$B$6:$B$505,"&lt;="&amp;B479,$G$6:$G$505,"Realizado")-SUMIFS($F$6:$F$505,$B$6:$B$505,"&gt;="&amp;CONFIG!$B$5,$B$6:$B$505,"&lt;="&amp;B479,$G$6:$G$505,"Realizado"))</f>
        <v/>
      </c>
      <c r="M479" s="15" t="str">
        <f>IF(B479="","",CONFIG!$B$7+SUMIFS($E$6:$E$505,$B$6:$B$505,"&gt;="&amp;CONFIG!$B$5,$B$6:$B$505,"&lt;="&amp;B479)-SUMIFS($F$6:$F$505,$B$6:$B$505,"&gt;="&amp;CONFIG!$B$5,$B$6:$B$505,"&lt;="&amp;B479))</f>
        <v/>
      </c>
      <c r="N479" s="5" t="str">
        <f t="shared" si="22"/>
        <v/>
      </c>
      <c r="O479" s="5" t="str">
        <f t="shared" ca="1" si="23"/>
        <v/>
      </c>
    </row>
    <row r="480" spans="1:15">
      <c r="A480" s="2"/>
      <c r="B480" s="3"/>
      <c r="C480" s="16"/>
      <c r="D480" s="2"/>
      <c r="E480" s="7"/>
      <c r="F480" s="7"/>
      <c r="G480" s="2"/>
      <c r="H480" s="2"/>
      <c r="I480" s="2"/>
      <c r="J480" s="16"/>
      <c r="K480" s="6" t="str">
        <f t="shared" si="21"/>
        <v/>
      </c>
      <c r="L480" s="15" t="str">
        <f>IF(B480="","",CONFIG!$B$7+SUMIFS($E$6:$E$505,$B$6:$B$505,"&gt;="&amp;CONFIG!$B$5,$B$6:$B$505,"&lt;="&amp;B480,$G$6:$G$505,"Realizado")-SUMIFS($F$6:$F$505,$B$6:$B$505,"&gt;="&amp;CONFIG!$B$5,$B$6:$B$505,"&lt;="&amp;B480,$G$6:$G$505,"Realizado"))</f>
        <v/>
      </c>
      <c r="M480" s="15" t="str">
        <f>IF(B480="","",CONFIG!$B$7+SUMIFS($E$6:$E$505,$B$6:$B$505,"&gt;="&amp;CONFIG!$B$5,$B$6:$B$505,"&lt;="&amp;B480)-SUMIFS($F$6:$F$505,$B$6:$B$505,"&gt;="&amp;CONFIG!$B$5,$B$6:$B$505,"&lt;="&amp;B480))</f>
        <v/>
      </c>
      <c r="N480" s="5" t="str">
        <f t="shared" si="22"/>
        <v/>
      </c>
      <c r="O480" s="5" t="str">
        <f t="shared" ca="1" si="23"/>
        <v/>
      </c>
    </row>
    <row r="481" spans="1:15">
      <c r="A481" s="2"/>
      <c r="B481" s="3"/>
      <c r="C481" s="16"/>
      <c r="D481" s="2"/>
      <c r="E481" s="7"/>
      <c r="F481" s="7"/>
      <c r="G481" s="2"/>
      <c r="H481" s="2"/>
      <c r="I481" s="2"/>
      <c r="J481" s="16"/>
      <c r="K481" s="6" t="str">
        <f t="shared" si="21"/>
        <v/>
      </c>
      <c r="L481" s="15" t="str">
        <f>IF(B481="","",CONFIG!$B$7+SUMIFS($E$6:$E$505,$B$6:$B$505,"&gt;="&amp;CONFIG!$B$5,$B$6:$B$505,"&lt;="&amp;B481,$G$6:$G$505,"Realizado")-SUMIFS($F$6:$F$505,$B$6:$B$505,"&gt;="&amp;CONFIG!$B$5,$B$6:$B$505,"&lt;="&amp;B481,$G$6:$G$505,"Realizado"))</f>
        <v/>
      </c>
      <c r="M481" s="15" t="str">
        <f>IF(B481="","",CONFIG!$B$7+SUMIFS($E$6:$E$505,$B$6:$B$505,"&gt;="&amp;CONFIG!$B$5,$B$6:$B$505,"&lt;="&amp;B481)-SUMIFS($F$6:$F$505,$B$6:$B$505,"&gt;="&amp;CONFIG!$B$5,$B$6:$B$505,"&lt;="&amp;B481))</f>
        <v/>
      </c>
      <c r="N481" s="5" t="str">
        <f t="shared" si="22"/>
        <v/>
      </c>
      <c r="O481" s="5" t="str">
        <f t="shared" ca="1" si="23"/>
        <v/>
      </c>
    </row>
    <row r="482" spans="1:15">
      <c r="A482" s="2"/>
      <c r="B482" s="3"/>
      <c r="C482" s="16"/>
      <c r="D482" s="2"/>
      <c r="E482" s="7"/>
      <c r="F482" s="7"/>
      <c r="G482" s="2"/>
      <c r="H482" s="2"/>
      <c r="I482" s="2"/>
      <c r="J482" s="16"/>
      <c r="K482" s="6" t="str">
        <f t="shared" si="21"/>
        <v/>
      </c>
      <c r="L482" s="15" t="str">
        <f>IF(B482="","",CONFIG!$B$7+SUMIFS($E$6:$E$505,$B$6:$B$505,"&gt;="&amp;CONFIG!$B$5,$B$6:$B$505,"&lt;="&amp;B482,$G$6:$G$505,"Realizado")-SUMIFS($F$6:$F$505,$B$6:$B$505,"&gt;="&amp;CONFIG!$B$5,$B$6:$B$505,"&lt;="&amp;B482,$G$6:$G$505,"Realizado"))</f>
        <v/>
      </c>
      <c r="M482" s="15" t="str">
        <f>IF(B482="","",CONFIG!$B$7+SUMIFS($E$6:$E$505,$B$6:$B$505,"&gt;="&amp;CONFIG!$B$5,$B$6:$B$505,"&lt;="&amp;B482)-SUMIFS($F$6:$F$505,$B$6:$B$505,"&gt;="&amp;CONFIG!$B$5,$B$6:$B$505,"&lt;="&amp;B482))</f>
        <v/>
      </c>
      <c r="N482" s="5" t="str">
        <f t="shared" si="22"/>
        <v/>
      </c>
      <c r="O482" s="5" t="str">
        <f t="shared" ca="1" si="23"/>
        <v/>
      </c>
    </row>
    <row r="483" spans="1:15">
      <c r="A483" s="2"/>
      <c r="B483" s="3"/>
      <c r="C483" s="16"/>
      <c r="D483" s="2"/>
      <c r="E483" s="7"/>
      <c r="F483" s="7"/>
      <c r="G483" s="2"/>
      <c r="H483" s="2"/>
      <c r="I483" s="2"/>
      <c r="J483" s="16"/>
      <c r="K483" s="6" t="str">
        <f t="shared" si="21"/>
        <v/>
      </c>
      <c r="L483" s="15" t="str">
        <f>IF(B483="","",CONFIG!$B$7+SUMIFS($E$6:$E$505,$B$6:$B$505,"&gt;="&amp;CONFIG!$B$5,$B$6:$B$505,"&lt;="&amp;B483,$G$6:$G$505,"Realizado")-SUMIFS($F$6:$F$505,$B$6:$B$505,"&gt;="&amp;CONFIG!$B$5,$B$6:$B$505,"&lt;="&amp;B483,$G$6:$G$505,"Realizado"))</f>
        <v/>
      </c>
      <c r="M483" s="15" t="str">
        <f>IF(B483="","",CONFIG!$B$7+SUMIFS($E$6:$E$505,$B$6:$B$505,"&gt;="&amp;CONFIG!$B$5,$B$6:$B$505,"&lt;="&amp;B483)-SUMIFS($F$6:$F$505,$B$6:$B$505,"&gt;="&amp;CONFIG!$B$5,$B$6:$B$505,"&lt;="&amp;B483))</f>
        <v/>
      </c>
      <c r="N483" s="5" t="str">
        <f t="shared" si="22"/>
        <v/>
      </c>
      <c r="O483" s="5" t="str">
        <f t="shared" ca="1" si="23"/>
        <v/>
      </c>
    </row>
    <row r="484" spans="1:15">
      <c r="A484" s="2"/>
      <c r="B484" s="3"/>
      <c r="C484" s="16"/>
      <c r="D484" s="2"/>
      <c r="E484" s="7"/>
      <c r="F484" s="7"/>
      <c r="G484" s="2"/>
      <c r="H484" s="2"/>
      <c r="I484" s="2"/>
      <c r="J484" s="16"/>
      <c r="K484" s="6" t="str">
        <f t="shared" si="21"/>
        <v/>
      </c>
      <c r="L484" s="15" t="str">
        <f>IF(B484="","",CONFIG!$B$7+SUMIFS($E$6:$E$505,$B$6:$B$505,"&gt;="&amp;CONFIG!$B$5,$B$6:$B$505,"&lt;="&amp;B484,$G$6:$G$505,"Realizado")-SUMIFS($F$6:$F$505,$B$6:$B$505,"&gt;="&amp;CONFIG!$B$5,$B$6:$B$505,"&lt;="&amp;B484,$G$6:$G$505,"Realizado"))</f>
        <v/>
      </c>
      <c r="M484" s="15" t="str">
        <f>IF(B484="","",CONFIG!$B$7+SUMIFS($E$6:$E$505,$B$6:$B$505,"&gt;="&amp;CONFIG!$B$5,$B$6:$B$505,"&lt;="&amp;B484)-SUMIFS($F$6:$F$505,$B$6:$B$505,"&gt;="&amp;CONFIG!$B$5,$B$6:$B$505,"&lt;="&amp;B484))</f>
        <v/>
      </c>
      <c r="N484" s="5" t="str">
        <f t="shared" si="22"/>
        <v/>
      </c>
      <c r="O484" s="5" t="str">
        <f t="shared" ca="1" si="23"/>
        <v/>
      </c>
    </row>
    <row r="485" spans="1:15">
      <c r="A485" s="2"/>
      <c r="B485" s="3"/>
      <c r="C485" s="16"/>
      <c r="D485" s="2"/>
      <c r="E485" s="7"/>
      <c r="F485" s="7"/>
      <c r="G485" s="2"/>
      <c r="H485" s="2"/>
      <c r="I485" s="2"/>
      <c r="J485" s="16"/>
      <c r="K485" s="6" t="str">
        <f t="shared" si="21"/>
        <v/>
      </c>
      <c r="L485" s="15" t="str">
        <f>IF(B485="","",CONFIG!$B$7+SUMIFS($E$6:$E$505,$B$6:$B$505,"&gt;="&amp;CONFIG!$B$5,$B$6:$B$505,"&lt;="&amp;B485,$G$6:$G$505,"Realizado")-SUMIFS($F$6:$F$505,$B$6:$B$505,"&gt;="&amp;CONFIG!$B$5,$B$6:$B$505,"&lt;="&amp;B485,$G$6:$G$505,"Realizado"))</f>
        <v/>
      </c>
      <c r="M485" s="15" t="str">
        <f>IF(B485="","",CONFIG!$B$7+SUMIFS($E$6:$E$505,$B$6:$B$505,"&gt;="&amp;CONFIG!$B$5,$B$6:$B$505,"&lt;="&amp;B485)-SUMIFS($F$6:$F$505,$B$6:$B$505,"&gt;="&amp;CONFIG!$B$5,$B$6:$B$505,"&lt;="&amp;B485))</f>
        <v/>
      </c>
      <c r="N485" s="5" t="str">
        <f t="shared" si="22"/>
        <v/>
      </c>
      <c r="O485" s="5" t="str">
        <f t="shared" ca="1" si="23"/>
        <v/>
      </c>
    </row>
    <row r="486" spans="1:15">
      <c r="A486" s="2"/>
      <c r="B486" s="3"/>
      <c r="C486" s="16"/>
      <c r="D486" s="2"/>
      <c r="E486" s="7"/>
      <c r="F486" s="7"/>
      <c r="G486" s="2"/>
      <c r="H486" s="2"/>
      <c r="I486" s="2"/>
      <c r="J486" s="16"/>
      <c r="K486" s="6" t="str">
        <f t="shared" si="21"/>
        <v/>
      </c>
      <c r="L486" s="15" t="str">
        <f>IF(B486="","",CONFIG!$B$7+SUMIFS($E$6:$E$505,$B$6:$B$505,"&gt;="&amp;CONFIG!$B$5,$B$6:$B$505,"&lt;="&amp;B486,$G$6:$G$505,"Realizado")-SUMIFS($F$6:$F$505,$B$6:$B$505,"&gt;="&amp;CONFIG!$B$5,$B$6:$B$505,"&lt;="&amp;B486,$G$6:$G$505,"Realizado"))</f>
        <v/>
      </c>
      <c r="M486" s="15" t="str">
        <f>IF(B486="","",CONFIG!$B$7+SUMIFS($E$6:$E$505,$B$6:$B$505,"&gt;="&amp;CONFIG!$B$5,$B$6:$B$505,"&lt;="&amp;B486)-SUMIFS($F$6:$F$505,$B$6:$B$505,"&gt;="&amp;CONFIG!$B$5,$B$6:$B$505,"&lt;="&amp;B486))</f>
        <v/>
      </c>
      <c r="N486" s="5" t="str">
        <f t="shared" si="22"/>
        <v/>
      </c>
      <c r="O486" s="5" t="str">
        <f t="shared" ca="1" si="23"/>
        <v/>
      </c>
    </row>
    <row r="487" spans="1:15">
      <c r="A487" s="2"/>
      <c r="B487" s="3"/>
      <c r="C487" s="16"/>
      <c r="D487" s="2"/>
      <c r="E487" s="7"/>
      <c r="F487" s="7"/>
      <c r="G487" s="2"/>
      <c r="H487" s="2"/>
      <c r="I487" s="2"/>
      <c r="J487" s="16"/>
      <c r="K487" s="6" t="str">
        <f t="shared" si="21"/>
        <v/>
      </c>
      <c r="L487" s="15" t="str">
        <f>IF(B487="","",CONFIG!$B$7+SUMIFS($E$6:$E$505,$B$6:$B$505,"&gt;="&amp;CONFIG!$B$5,$B$6:$B$505,"&lt;="&amp;B487,$G$6:$G$505,"Realizado")-SUMIFS($F$6:$F$505,$B$6:$B$505,"&gt;="&amp;CONFIG!$B$5,$B$6:$B$505,"&lt;="&amp;B487,$G$6:$G$505,"Realizado"))</f>
        <v/>
      </c>
      <c r="M487" s="15" t="str">
        <f>IF(B487="","",CONFIG!$B$7+SUMIFS($E$6:$E$505,$B$6:$B$505,"&gt;="&amp;CONFIG!$B$5,$B$6:$B$505,"&lt;="&amp;B487)-SUMIFS($F$6:$F$505,$B$6:$B$505,"&gt;="&amp;CONFIG!$B$5,$B$6:$B$505,"&lt;="&amp;B487))</f>
        <v/>
      </c>
      <c r="N487" s="5" t="str">
        <f t="shared" si="22"/>
        <v/>
      </c>
      <c r="O487" s="5" t="str">
        <f t="shared" ca="1" si="23"/>
        <v/>
      </c>
    </row>
    <row r="488" spans="1:15">
      <c r="A488" s="2"/>
      <c r="B488" s="3"/>
      <c r="C488" s="16"/>
      <c r="D488" s="2"/>
      <c r="E488" s="7"/>
      <c r="F488" s="7"/>
      <c r="G488" s="2"/>
      <c r="H488" s="2"/>
      <c r="I488" s="2"/>
      <c r="J488" s="16"/>
      <c r="K488" s="6" t="str">
        <f t="shared" si="21"/>
        <v/>
      </c>
      <c r="L488" s="15" t="str">
        <f>IF(B488="","",CONFIG!$B$7+SUMIFS($E$6:$E$505,$B$6:$B$505,"&gt;="&amp;CONFIG!$B$5,$B$6:$B$505,"&lt;="&amp;B488,$G$6:$G$505,"Realizado")-SUMIFS($F$6:$F$505,$B$6:$B$505,"&gt;="&amp;CONFIG!$B$5,$B$6:$B$505,"&lt;="&amp;B488,$G$6:$G$505,"Realizado"))</f>
        <v/>
      </c>
      <c r="M488" s="15" t="str">
        <f>IF(B488="","",CONFIG!$B$7+SUMIFS($E$6:$E$505,$B$6:$B$505,"&gt;="&amp;CONFIG!$B$5,$B$6:$B$505,"&lt;="&amp;B488)-SUMIFS($F$6:$F$505,$B$6:$B$505,"&gt;="&amp;CONFIG!$B$5,$B$6:$B$505,"&lt;="&amp;B488))</f>
        <v/>
      </c>
      <c r="N488" s="5" t="str">
        <f t="shared" si="22"/>
        <v/>
      </c>
      <c r="O488" s="5" t="str">
        <f t="shared" ca="1" si="23"/>
        <v/>
      </c>
    </row>
    <row r="489" spans="1:15">
      <c r="A489" s="2"/>
      <c r="B489" s="3"/>
      <c r="C489" s="16"/>
      <c r="D489" s="2"/>
      <c r="E489" s="7"/>
      <c r="F489" s="7"/>
      <c r="G489" s="2"/>
      <c r="H489" s="2"/>
      <c r="I489" s="2"/>
      <c r="J489" s="16"/>
      <c r="K489" s="6" t="str">
        <f t="shared" si="21"/>
        <v/>
      </c>
      <c r="L489" s="15" t="str">
        <f>IF(B489="","",CONFIG!$B$7+SUMIFS($E$6:$E$505,$B$6:$B$505,"&gt;="&amp;CONFIG!$B$5,$B$6:$B$505,"&lt;="&amp;B489,$G$6:$G$505,"Realizado")-SUMIFS($F$6:$F$505,$B$6:$B$505,"&gt;="&amp;CONFIG!$B$5,$B$6:$B$505,"&lt;="&amp;B489,$G$6:$G$505,"Realizado"))</f>
        <v/>
      </c>
      <c r="M489" s="15" t="str">
        <f>IF(B489="","",CONFIG!$B$7+SUMIFS($E$6:$E$505,$B$6:$B$505,"&gt;="&amp;CONFIG!$B$5,$B$6:$B$505,"&lt;="&amp;B489)-SUMIFS($F$6:$F$505,$B$6:$B$505,"&gt;="&amp;CONFIG!$B$5,$B$6:$B$505,"&lt;="&amp;B489))</f>
        <v/>
      </c>
      <c r="N489" s="5" t="str">
        <f t="shared" si="22"/>
        <v/>
      </c>
      <c r="O489" s="5" t="str">
        <f t="shared" ca="1" si="23"/>
        <v/>
      </c>
    </row>
    <row r="490" spans="1:15">
      <c r="A490" s="2"/>
      <c r="B490" s="3"/>
      <c r="C490" s="16"/>
      <c r="D490" s="2"/>
      <c r="E490" s="7"/>
      <c r="F490" s="7"/>
      <c r="G490" s="2"/>
      <c r="H490" s="2"/>
      <c r="I490" s="2"/>
      <c r="J490" s="16"/>
      <c r="K490" s="6" t="str">
        <f t="shared" si="21"/>
        <v/>
      </c>
      <c r="L490" s="15" t="str">
        <f>IF(B490="","",CONFIG!$B$7+SUMIFS($E$6:$E$505,$B$6:$B$505,"&gt;="&amp;CONFIG!$B$5,$B$6:$B$505,"&lt;="&amp;B490,$G$6:$G$505,"Realizado")-SUMIFS($F$6:$F$505,$B$6:$B$505,"&gt;="&amp;CONFIG!$B$5,$B$6:$B$505,"&lt;="&amp;B490,$G$6:$G$505,"Realizado"))</f>
        <v/>
      </c>
      <c r="M490" s="15" t="str">
        <f>IF(B490="","",CONFIG!$B$7+SUMIFS($E$6:$E$505,$B$6:$B$505,"&gt;="&amp;CONFIG!$B$5,$B$6:$B$505,"&lt;="&amp;B490)-SUMIFS($F$6:$F$505,$B$6:$B$505,"&gt;="&amp;CONFIG!$B$5,$B$6:$B$505,"&lt;="&amp;B490))</f>
        <v/>
      </c>
      <c r="N490" s="5" t="str">
        <f t="shared" si="22"/>
        <v/>
      </c>
      <c r="O490" s="5" t="str">
        <f t="shared" ca="1" si="23"/>
        <v/>
      </c>
    </row>
    <row r="491" spans="1:15">
      <c r="A491" s="2"/>
      <c r="B491" s="3"/>
      <c r="C491" s="16"/>
      <c r="D491" s="2"/>
      <c r="E491" s="7"/>
      <c r="F491" s="7"/>
      <c r="G491" s="2"/>
      <c r="H491" s="2"/>
      <c r="I491" s="2"/>
      <c r="J491" s="16"/>
      <c r="K491" s="6" t="str">
        <f t="shared" si="21"/>
        <v/>
      </c>
      <c r="L491" s="15" t="str">
        <f>IF(B491="","",CONFIG!$B$7+SUMIFS($E$6:$E$505,$B$6:$B$505,"&gt;="&amp;CONFIG!$B$5,$B$6:$B$505,"&lt;="&amp;B491,$G$6:$G$505,"Realizado")-SUMIFS($F$6:$F$505,$B$6:$B$505,"&gt;="&amp;CONFIG!$B$5,$B$6:$B$505,"&lt;="&amp;B491,$G$6:$G$505,"Realizado"))</f>
        <v/>
      </c>
      <c r="M491" s="15" t="str">
        <f>IF(B491="","",CONFIG!$B$7+SUMIFS($E$6:$E$505,$B$6:$B$505,"&gt;="&amp;CONFIG!$B$5,$B$6:$B$505,"&lt;="&amp;B491)-SUMIFS($F$6:$F$505,$B$6:$B$505,"&gt;="&amp;CONFIG!$B$5,$B$6:$B$505,"&lt;="&amp;B491))</f>
        <v/>
      </c>
      <c r="N491" s="5" t="str">
        <f t="shared" si="22"/>
        <v/>
      </c>
      <c r="O491" s="5" t="str">
        <f t="shared" ca="1" si="23"/>
        <v/>
      </c>
    </row>
    <row r="492" spans="1:15">
      <c r="A492" s="2"/>
      <c r="B492" s="3"/>
      <c r="C492" s="16"/>
      <c r="D492" s="2"/>
      <c r="E492" s="7"/>
      <c r="F492" s="7"/>
      <c r="G492" s="2"/>
      <c r="H492" s="2"/>
      <c r="I492" s="2"/>
      <c r="J492" s="16"/>
      <c r="K492" s="6" t="str">
        <f t="shared" si="21"/>
        <v/>
      </c>
      <c r="L492" s="15" t="str">
        <f>IF(B492="","",CONFIG!$B$7+SUMIFS($E$6:$E$505,$B$6:$B$505,"&gt;="&amp;CONFIG!$B$5,$B$6:$B$505,"&lt;="&amp;B492,$G$6:$G$505,"Realizado")-SUMIFS($F$6:$F$505,$B$6:$B$505,"&gt;="&amp;CONFIG!$B$5,$B$6:$B$505,"&lt;="&amp;B492,$G$6:$G$505,"Realizado"))</f>
        <v/>
      </c>
      <c r="M492" s="15" t="str">
        <f>IF(B492="","",CONFIG!$B$7+SUMIFS($E$6:$E$505,$B$6:$B$505,"&gt;="&amp;CONFIG!$B$5,$B$6:$B$505,"&lt;="&amp;B492)-SUMIFS($F$6:$F$505,$B$6:$B$505,"&gt;="&amp;CONFIG!$B$5,$B$6:$B$505,"&lt;="&amp;B492))</f>
        <v/>
      </c>
      <c r="N492" s="5" t="str">
        <f t="shared" si="22"/>
        <v/>
      </c>
      <c r="O492" s="5" t="str">
        <f t="shared" ca="1" si="23"/>
        <v/>
      </c>
    </row>
    <row r="493" spans="1:15">
      <c r="A493" s="2"/>
      <c r="B493" s="3"/>
      <c r="C493" s="16"/>
      <c r="D493" s="2"/>
      <c r="E493" s="7"/>
      <c r="F493" s="7"/>
      <c r="G493" s="2"/>
      <c r="H493" s="2"/>
      <c r="I493" s="2"/>
      <c r="J493" s="16"/>
      <c r="K493" s="6" t="str">
        <f t="shared" si="21"/>
        <v/>
      </c>
      <c r="L493" s="15" t="str">
        <f>IF(B493="","",CONFIG!$B$7+SUMIFS($E$6:$E$505,$B$6:$B$505,"&gt;="&amp;CONFIG!$B$5,$B$6:$B$505,"&lt;="&amp;B493,$G$6:$G$505,"Realizado")-SUMIFS($F$6:$F$505,$B$6:$B$505,"&gt;="&amp;CONFIG!$B$5,$B$6:$B$505,"&lt;="&amp;B493,$G$6:$G$505,"Realizado"))</f>
        <v/>
      </c>
      <c r="M493" s="15" t="str">
        <f>IF(B493="","",CONFIG!$B$7+SUMIFS($E$6:$E$505,$B$6:$B$505,"&gt;="&amp;CONFIG!$B$5,$B$6:$B$505,"&lt;="&amp;B493)-SUMIFS($F$6:$F$505,$B$6:$B$505,"&gt;="&amp;CONFIG!$B$5,$B$6:$B$505,"&lt;="&amp;B493))</f>
        <v/>
      </c>
      <c r="N493" s="5" t="str">
        <f t="shared" si="22"/>
        <v/>
      </c>
      <c r="O493" s="5" t="str">
        <f t="shared" ca="1" si="23"/>
        <v/>
      </c>
    </row>
    <row r="494" spans="1:15">
      <c r="A494" s="2"/>
      <c r="B494" s="3"/>
      <c r="C494" s="16"/>
      <c r="D494" s="2"/>
      <c r="E494" s="7"/>
      <c r="F494" s="7"/>
      <c r="G494" s="2"/>
      <c r="H494" s="2"/>
      <c r="I494" s="2"/>
      <c r="J494" s="16"/>
      <c r="K494" s="6" t="str">
        <f t="shared" si="21"/>
        <v/>
      </c>
      <c r="L494" s="15" t="str">
        <f>IF(B494="","",CONFIG!$B$7+SUMIFS($E$6:$E$505,$B$6:$B$505,"&gt;="&amp;CONFIG!$B$5,$B$6:$B$505,"&lt;="&amp;B494,$G$6:$G$505,"Realizado")-SUMIFS($F$6:$F$505,$B$6:$B$505,"&gt;="&amp;CONFIG!$B$5,$B$6:$B$505,"&lt;="&amp;B494,$G$6:$G$505,"Realizado"))</f>
        <v/>
      </c>
      <c r="M494" s="15" t="str">
        <f>IF(B494="","",CONFIG!$B$7+SUMIFS($E$6:$E$505,$B$6:$B$505,"&gt;="&amp;CONFIG!$B$5,$B$6:$B$505,"&lt;="&amp;B494)-SUMIFS($F$6:$F$505,$B$6:$B$505,"&gt;="&amp;CONFIG!$B$5,$B$6:$B$505,"&lt;="&amp;B494))</f>
        <v/>
      </c>
      <c r="N494" s="5" t="str">
        <f t="shared" si="22"/>
        <v/>
      </c>
      <c r="O494" s="5" t="str">
        <f t="shared" ca="1" si="23"/>
        <v/>
      </c>
    </row>
    <row r="495" spans="1:15">
      <c r="A495" s="2"/>
      <c r="B495" s="3"/>
      <c r="C495" s="16"/>
      <c r="D495" s="2"/>
      <c r="E495" s="7"/>
      <c r="F495" s="7"/>
      <c r="G495" s="2"/>
      <c r="H495" s="2"/>
      <c r="I495" s="2"/>
      <c r="J495" s="16"/>
      <c r="K495" s="6" t="str">
        <f t="shared" si="21"/>
        <v/>
      </c>
      <c r="L495" s="15" t="str">
        <f>IF(B495="","",CONFIG!$B$7+SUMIFS($E$6:$E$505,$B$6:$B$505,"&gt;="&amp;CONFIG!$B$5,$B$6:$B$505,"&lt;="&amp;B495,$G$6:$G$505,"Realizado")-SUMIFS($F$6:$F$505,$B$6:$B$505,"&gt;="&amp;CONFIG!$B$5,$B$6:$B$505,"&lt;="&amp;B495,$G$6:$G$505,"Realizado"))</f>
        <v/>
      </c>
      <c r="M495" s="15" t="str">
        <f>IF(B495="","",CONFIG!$B$7+SUMIFS($E$6:$E$505,$B$6:$B$505,"&gt;="&amp;CONFIG!$B$5,$B$6:$B$505,"&lt;="&amp;B495)-SUMIFS($F$6:$F$505,$B$6:$B$505,"&gt;="&amp;CONFIG!$B$5,$B$6:$B$505,"&lt;="&amp;B495))</f>
        <v/>
      </c>
      <c r="N495" s="5" t="str">
        <f t="shared" si="22"/>
        <v/>
      </c>
      <c r="O495" s="5" t="str">
        <f t="shared" ca="1" si="23"/>
        <v/>
      </c>
    </row>
    <row r="496" spans="1:15">
      <c r="A496" s="2"/>
      <c r="B496" s="3"/>
      <c r="C496" s="16"/>
      <c r="D496" s="2"/>
      <c r="E496" s="7"/>
      <c r="F496" s="7"/>
      <c r="G496" s="2"/>
      <c r="H496" s="2"/>
      <c r="I496" s="2"/>
      <c r="J496" s="16"/>
      <c r="K496" s="6" t="str">
        <f t="shared" si="21"/>
        <v/>
      </c>
      <c r="L496" s="15" t="str">
        <f>IF(B496="","",CONFIG!$B$7+SUMIFS($E$6:$E$505,$B$6:$B$505,"&gt;="&amp;CONFIG!$B$5,$B$6:$B$505,"&lt;="&amp;B496,$G$6:$G$505,"Realizado")-SUMIFS($F$6:$F$505,$B$6:$B$505,"&gt;="&amp;CONFIG!$B$5,$B$6:$B$505,"&lt;="&amp;B496,$G$6:$G$505,"Realizado"))</f>
        <v/>
      </c>
      <c r="M496" s="15" t="str">
        <f>IF(B496="","",CONFIG!$B$7+SUMIFS($E$6:$E$505,$B$6:$B$505,"&gt;="&amp;CONFIG!$B$5,$B$6:$B$505,"&lt;="&amp;B496)-SUMIFS($F$6:$F$505,$B$6:$B$505,"&gt;="&amp;CONFIG!$B$5,$B$6:$B$505,"&lt;="&amp;B496))</f>
        <v/>
      </c>
      <c r="N496" s="5" t="str">
        <f t="shared" si="22"/>
        <v/>
      </c>
      <c r="O496" s="5" t="str">
        <f t="shared" ca="1" si="23"/>
        <v/>
      </c>
    </row>
    <row r="497" spans="1:15">
      <c r="A497" s="2"/>
      <c r="B497" s="3"/>
      <c r="C497" s="16"/>
      <c r="D497" s="2"/>
      <c r="E497" s="7"/>
      <c r="F497" s="7"/>
      <c r="G497" s="2"/>
      <c r="H497" s="2"/>
      <c r="I497" s="2"/>
      <c r="J497" s="16"/>
      <c r="K497" s="6" t="str">
        <f t="shared" si="21"/>
        <v/>
      </c>
      <c r="L497" s="15" t="str">
        <f>IF(B497="","",CONFIG!$B$7+SUMIFS($E$6:$E$505,$B$6:$B$505,"&gt;="&amp;CONFIG!$B$5,$B$6:$B$505,"&lt;="&amp;B497,$G$6:$G$505,"Realizado")-SUMIFS($F$6:$F$505,$B$6:$B$505,"&gt;="&amp;CONFIG!$B$5,$B$6:$B$505,"&lt;="&amp;B497,$G$6:$G$505,"Realizado"))</f>
        <v/>
      </c>
      <c r="M497" s="15" t="str">
        <f>IF(B497="","",CONFIG!$B$7+SUMIFS($E$6:$E$505,$B$6:$B$505,"&gt;="&amp;CONFIG!$B$5,$B$6:$B$505,"&lt;="&amp;B497)-SUMIFS($F$6:$F$505,$B$6:$B$505,"&gt;="&amp;CONFIG!$B$5,$B$6:$B$505,"&lt;="&amp;B497))</f>
        <v/>
      </c>
      <c r="N497" s="5" t="str">
        <f t="shared" si="22"/>
        <v/>
      </c>
      <c r="O497" s="5" t="str">
        <f t="shared" ca="1" si="23"/>
        <v/>
      </c>
    </row>
    <row r="498" spans="1:15">
      <c r="A498" s="2"/>
      <c r="B498" s="3"/>
      <c r="C498" s="16"/>
      <c r="D498" s="2"/>
      <c r="E498" s="7"/>
      <c r="F498" s="7"/>
      <c r="G498" s="2"/>
      <c r="H498" s="2"/>
      <c r="I498" s="2"/>
      <c r="J498" s="16"/>
      <c r="K498" s="6" t="str">
        <f t="shared" si="21"/>
        <v/>
      </c>
      <c r="L498" s="15" t="str">
        <f>IF(B498="","",CONFIG!$B$7+SUMIFS($E$6:$E$505,$B$6:$B$505,"&gt;="&amp;CONFIG!$B$5,$B$6:$B$505,"&lt;="&amp;B498,$G$6:$G$505,"Realizado")-SUMIFS($F$6:$F$505,$B$6:$B$505,"&gt;="&amp;CONFIG!$B$5,$B$6:$B$505,"&lt;="&amp;B498,$G$6:$G$505,"Realizado"))</f>
        <v/>
      </c>
      <c r="M498" s="15" t="str">
        <f>IF(B498="","",CONFIG!$B$7+SUMIFS($E$6:$E$505,$B$6:$B$505,"&gt;="&amp;CONFIG!$B$5,$B$6:$B$505,"&lt;="&amp;B498)-SUMIFS($F$6:$F$505,$B$6:$B$505,"&gt;="&amp;CONFIG!$B$5,$B$6:$B$505,"&lt;="&amp;B498))</f>
        <v/>
      </c>
      <c r="N498" s="5" t="str">
        <f t="shared" si="22"/>
        <v/>
      </c>
      <c r="O498" s="5" t="str">
        <f t="shared" ca="1" si="23"/>
        <v/>
      </c>
    </row>
    <row r="499" spans="1:15">
      <c r="A499" s="2"/>
      <c r="B499" s="3"/>
      <c r="C499" s="16"/>
      <c r="D499" s="2"/>
      <c r="E499" s="7"/>
      <c r="F499" s="7"/>
      <c r="G499" s="2"/>
      <c r="H499" s="2"/>
      <c r="I499" s="2"/>
      <c r="J499" s="16"/>
      <c r="K499" s="6" t="str">
        <f t="shared" si="21"/>
        <v/>
      </c>
      <c r="L499" s="15" t="str">
        <f>IF(B499="","",CONFIG!$B$7+SUMIFS($E$6:$E$505,$B$6:$B$505,"&gt;="&amp;CONFIG!$B$5,$B$6:$B$505,"&lt;="&amp;B499,$G$6:$G$505,"Realizado")-SUMIFS($F$6:$F$505,$B$6:$B$505,"&gt;="&amp;CONFIG!$B$5,$B$6:$B$505,"&lt;="&amp;B499,$G$6:$G$505,"Realizado"))</f>
        <v/>
      </c>
      <c r="M499" s="15" t="str">
        <f>IF(B499="","",CONFIG!$B$7+SUMIFS($E$6:$E$505,$B$6:$B$505,"&gt;="&amp;CONFIG!$B$5,$B$6:$B$505,"&lt;="&amp;B499)-SUMIFS($F$6:$F$505,$B$6:$B$505,"&gt;="&amp;CONFIG!$B$5,$B$6:$B$505,"&lt;="&amp;B499))</f>
        <v/>
      </c>
      <c r="N499" s="5" t="str">
        <f t="shared" si="22"/>
        <v/>
      </c>
      <c r="O499" s="5" t="str">
        <f t="shared" ca="1" si="23"/>
        <v/>
      </c>
    </row>
    <row r="500" spans="1:15">
      <c r="A500" s="2"/>
      <c r="B500" s="3"/>
      <c r="C500" s="16"/>
      <c r="D500" s="2"/>
      <c r="E500" s="7"/>
      <c r="F500" s="7"/>
      <c r="G500" s="2"/>
      <c r="H500" s="2"/>
      <c r="I500" s="2"/>
      <c r="J500" s="16"/>
      <c r="K500" s="6" t="str">
        <f t="shared" si="21"/>
        <v/>
      </c>
      <c r="L500" s="15" t="str">
        <f>IF(B500="","",CONFIG!$B$7+SUMIFS($E$6:$E$505,$B$6:$B$505,"&gt;="&amp;CONFIG!$B$5,$B$6:$B$505,"&lt;="&amp;B500,$G$6:$G$505,"Realizado")-SUMIFS($F$6:$F$505,$B$6:$B$505,"&gt;="&amp;CONFIG!$B$5,$B$6:$B$505,"&lt;="&amp;B500,$G$6:$G$505,"Realizado"))</f>
        <v/>
      </c>
      <c r="M500" s="15" t="str">
        <f>IF(B500="","",CONFIG!$B$7+SUMIFS($E$6:$E$505,$B$6:$B$505,"&gt;="&amp;CONFIG!$B$5,$B$6:$B$505,"&lt;="&amp;B500)-SUMIFS($F$6:$F$505,$B$6:$B$505,"&gt;="&amp;CONFIG!$B$5,$B$6:$B$505,"&lt;="&amp;B500))</f>
        <v/>
      </c>
      <c r="N500" s="5" t="str">
        <f t="shared" si="22"/>
        <v/>
      </c>
      <c r="O500" s="5" t="str">
        <f t="shared" ca="1" si="23"/>
        <v/>
      </c>
    </row>
    <row r="501" spans="1:15">
      <c r="A501" s="2"/>
      <c r="B501" s="3"/>
      <c r="C501" s="16"/>
      <c r="D501" s="2"/>
      <c r="E501" s="7"/>
      <c r="F501" s="7"/>
      <c r="G501" s="2"/>
      <c r="H501" s="2"/>
      <c r="I501" s="2"/>
      <c r="J501" s="16"/>
      <c r="K501" s="6" t="str">
        <f t="shared" si="21"/>
        <v/>
      </c>
      <c r="L501" s="15" t="str">
        <f>IF(B501="","",CONFIG!$B$7+SUMIFS($E$6:$E$505,$B$6:$B$505,"&gt;="&amp;CONFIG!$B$5,$B$6:$B$505,"&lt;="&amp;B501,$G$6:$G$505,"Realizado")-SUMIFS($F$6:$F$505,$B$6:$B$505,"&gt;="&amp;CONFIG!$B$5,$B$6:$B$505,"&lt;="&amp;B501,$G$6:$G$505,"Realizado"))</f>
        <v/>
      </c>
      <c r="M501" s="15" t="str">
        <f>IF(B501="","",CONFIG!$B$7+SUMIFS($E$6:$E$505,$B$6:$B$505,"&gt;="&amp;CONFIG!$B$5,$B$6:$B$505,"&lt;="&amp;B501)-SUMIFS($F$6:$F$505,$B$6:$B$505,"&gt;="&amp;CONFIG!$B$5,$B$6:$B$505,"&lt;="&amp;B501))</f>
        <v/>
      </c>
      <c r="N501" s="5" t="str">
        <f t="shared" si="22"/>
        <v/>
      </c>
      <c r="O501" s="5" t="str">
        <f t="shared" ca="1" si="23"/>
        <v/>
      </c>
    </row>
    <row r="502" spans="1:15">
      <c r="A502" s="2"/>
      <c r="B502" s="3"/>
      <c r="C502" s="16"/>
      <c r="D502" s="2"/>
      <c r="E502" s="7"/>
      <c r="F502" s="7"/>
      <c r="G502" s="2"/>
      <c r="H502" s="2"/>
      <c r="I502" s="2"/>
      <c r="J502" s="16"/>
      <c r="K502" s="6" t="str">
        <f t="shared" si="21"/>
        <v/>
      </c>
      <c r="L502" s="15" t="str">
        <f>IF(B502="","",CONFIG!$B$7+SUMIFS($E$6:$E$505,$B$6:$B$505,"&gt;="&amp;CONFIG!$B$5,$B$6:$B$505,"&lt;="&amp;B502,$G$6:$G$505,"Realizado")-SUMIFS($F$6:$F$505,$B$6:$B$505,"&gt;="&amp;CONFIG!$B$5,$B$6:$B$505,"&lt;="&amp;B502,$G$6:$G$505,"Realizado"))</f>
        <v/>
      </c>
      <c r="M502" s="15" t="str">
        <f>IF(B502="","",CONFIG!$B$7+SUMIFS($E$6:$E$505,$B$6:$B$505,"&gt;="&amp;CONFIG!$B$5,$B$6:$B$505,"&lt;="&amp;B502)-SUMIFS($F$6:$F$505,$B$6:$B$505,"&gt;="&amp;CONFIG!$B$5,$B$6:$B$505,"&lt;="&amp;B502))</f>
        <v/>
      </c>
      <c r="N502" s="5" t="str">
        <f t="shared" si="22"/>
        <v/>
      </c>
      <c r="O502" s="5" t="str">
        <f t="shared" ca="1" si="23"/>
        <v/>
      </c>
    </row>
    <row r="503" spans="1:15">
      <c r="A503" s="2"/>
      <c r="B503" s="3"/>
      <c r="C503" s="16"/>
      <c r="D503" s="2"/>
      <c r="E503" s="7"/>
      <c r="F503" s="7"/>
      <c r="G503" s="2"/>
      <c r="H503" s="2"/>
      <c r="I503" s="2"/>
      <c r="J503" s="16"/>
      <c r="K503" s="6" t="str">
        <f t="shared" si="21"/>
        <v/>
      </c>
      <c r="L503" s="15" t="str">
        <f>IF(B503="","",CONFIG!$B$7+SUMIFS($E$6:$E$505,$B$6:$B$505,"&gt;="&amp;CONFIG!$B$5,$B$6:$B$505,"&lt;="&amp;B503,$G$6:$G$505,"Realizado")-SUMIFS($F$6:$F$505,$B$6:$B$505,"&gt;="&amp;CONFIG!$B$5,$B$6:$B$505,"&lt;="&amp;B503,$G$6:$G$505,"Realizado"))</f>
        <v/>
      </c>
      <c r="M503" s="15" t="str">
        <f>IF(B503="","",CONFIG!$B$7+SUMIFS($E$6:$E$505,$B$6:$B$505,"&gt;="&amp;CONFIG!$B$5,$B$6:$B$505,"&lt;="&amp;B503)-SUMIFS($F$6:$F$505,$B$6:$B$505,"&gt;="&amp;CONFIG!$B$5,$B$6:$B$505,"&lt;="&amp;B503))</f>
        <v/>
      </c>
      <c r="N503" s="5" t="str">
        <f t="shared" si="22"/>
        <v/>
      </c>
      <c r="O503" s="5" t="str">
        <f t="shared" ca="1" si="23"/>
        <v/>
      </c>
    </row>
    <row r="504" spans="1:15">
      <c r="A504" s="2"/>
      <c r="B504" s="3"/>
      <c r="C504" s="16"/>
      <c r="D504" s="2"/>
      <c r="E504" s="7"/>
      <c r="F504" s="7"/>
      <c r="G504" s="2"/>
      <c r="H504" s="2"/>
      <c r="I504" s="2"/>
      <c r="J504" s="16"/>
      <c r="K504" s="6" t="str">
        <f t="shared" si="21"/>
        <v/>
      </c>
      <c r="L504" s="15" t="str">
        <f>IF(B504="","",CONFIG!$B$7+SUMIFS($E$6:$E$505,$B$6:$B$505,"&gt;="&amp;CONFIG!$B$5,$B$6:$B$505,"&lt;="&amp;B504,$G$6:$G$505,"Realizado")-SUMIFS($F$6:$F$505,$B$6:$B$505,"&gt;="&amp;CONFIG!$B$5,$B$6:$B$505,"&lt;="&amp;B504,$G$6:$G$505,"Realizado"))</f>
        <v/>
      </c>
      <c r="M504" s="15" t="str">
        <f>IF(B504="","",CONFIG!$B$7+SUMIFS($E$6:$E$505,$B$6:$B$505,"&gt;="&amp;CONFIG!$B$5,$B$6:$B$505,"&lt;="&amp;B504)-SUMIFS($F$6:$F$505,$B$6:$B$505,"&gt;="&amp;CONFIG!$B$5,$B$6:$B$505,"&lt;="&amp;B504))</f>
        <v/>
      </c>
      <c r="N504" s="5" t="str">
        <f t="shared" si="22"/>
        <v/>
      </c>
      <c r="O504" s="5" t="str">
        <f t="shared" ca="1" si="23"/>
        <v/>
      </c>
    </row>
    <row r="505" spans="1:15">
      <c r="A505" s="2"/>
      <c r="B505" s="3"/>
      <c r="C505" s="16"/>
      <c r="D505" s="2"/>
      <c r="E505" s="7"/>
      <c r="F505" s="7"/>
      <c r="G505" s="2"/>
      <c r="H505" s="2"/>
      <c r="I505" s="2"/>
      <c r="J505" s="16"/>
      <c r="K505" s="6" t="str">
        <f t="shared" si="21"/>
        <v/>
      </c>
      <c r="L505" s="15" t="str">
        <f>IF(B505="","",CONFIG!$B$7+SUMIFS($E$6:$E$505,$B$6:$B$505,"&gt;="&amp;CONFIG!$B$5,$B$6:$B$505,"&lt;="&amp;B505,$G$6:$G$505,"Realizado")-SUMIFS($F$6:$F$505,$B$6:$B$505,"&gt;="&amp;CONFIG!$B$5,$B$6:$B$505,"&lt;="&amp;B505,$G$6:$G$505,"Realizado"))</f>
        <v/>
      </c>
      <c r="M505" s="15" t="str">
        <f>IF(B505="","",CONFIG!$B$7+SUMIFS($E$6:$E$505,$B$6:$B$505,"&gt;="&amp;CONFIG!$B$5,$B$6:$B$505,"&lt;="&amp;B505)-SUMIFS($F$6:$F$505,$B$6:$B$505,"&gt;="&amp;CONFIG!$B$5,$B$6:$B$505,"&lt;="&amp;B505))</f>
        <v/>
      </c>
      <c r="N505" s="5" t="str">
        <f t="shared" si="22"/>
        <v/>
      </c>
      <c r="O505" s="5" t="str">
        <f t="shared" ca="1" si="23"/>
        <v/>
      </c>
    </row>
  </sheetData>
  <mergeCells count="2">
    <mergeCell ref="A1:O2"/>
    <mergeCell ref="A3:O3"/>
  </mergeCells>
  <conditionalFormatting sqref="O6:O505">
    <cfRule type="expression" dxfId="8" priority="1">
      <formula>LEFT(O6,4)="ERRO"</formula>
    </cfRule>
    <cfRule type="expression" dxfId="7" priority="2">
      <formula>LEFT(O6,7)="ATENÇÃO"</formula>
    </cfRule>
  </conditionalFormatting>
  <conditionalFormatting sqref="M6:M505">
    <cfRule type="cellIs" dxfId="6" priority="3" operator="lessThan">
      <formula>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>
          <x14:formula1>
            <xm:f>CONFIG!$E$5:$E$24</xm:f>
          </x14:formula1>
          <xm:sqref>D6:D505</xm:sqref>
        </x14:dataValidation>
        <x14:dataValidation type="list">
          <x14:formula1>
            <xm:f>CONFIG!$D$5:$D$6</xm:f>
          </x14:formula1>
          <xm:sqref>G6:G505</xm:sqref>
        </x14:dataValidation>
        <x14:dataValidation type="list">
          <x14:formula1>
            <xm:f>CONFIG!$F$5:$F$13</xm:f>
          </x14:formula1>
          <xm:sqref>H6:H505</xm:sqref>
        </x14:dataValidation>
        <x14:dataValidation type="list">
          <x14:formula1>
            <xm:f>CONFIG!$A$10:$A$30</xm:f>
          </x14:formula1>
          <xm:sqref>I6:I505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/>
  </sheetViews>
  <sheetFormatPr defaultRowHeight="14.25"/>
  <cols>
    <col min="1" max="1" width="28" customWidth="1"/>
    <col min="2" max="2" width="24" customWidth="1"/>
    <col min="3" max="3" width="12" customWidth="1"/>
    <col min="4" max="4" width="18" customWidth="1"/>
    <col min="5" max="5" width="28" customWidth="1"/>
    <col min="6" max="6" width="24" customWidth="1"/>
  </cols>
  <sheetData>
    <row r="1" spans="1:6" ht="26.1" customHeight="1">
      <c r="A1" s="23" t="s">
        <v>91</v>
      </c>
      <c r="B1" s="23"/>
      <c r="C1" s="23"/>
      <c r="D1" s="23"/>
      <c r="E1" s="23"/>
      <c r="F1" s="23"/>
    </row>
    <row r="2" spans="1:6" ht="26.1" customHeight="1">
      <c r="A2" s="23"/>
      <c r="B2" s="23"/>
      <c r="C2" s="23"/>
      <c r="D2" s="23"/>
      <c r="E2" s="23"/>
      <c r="F2" s="23"/>
    </row>
    <row r="4" spans="1:6" ht="15">
      <c r="A4" s="1" t="s">
        <v>92</v>
      </c>
      <c r="B4" s="1" t="s">
        <v>93</v>
      </c>
      <c r="D4" s="1" t="s">
        <v>57</v>
      </c>
      <c r="E4" s="1" t="s">
        <v>94</v>
      </c>
      <c r="F4" s="1" t="s">
        <v>95</v>
      </c>
    </row>
    <row r="5" spans="1:6">
      <c r="A5" t="s">
        <v>96</v>
      </c>
      <c r="B5" s="3">
        <v>46235</v>
      </c>
      <c r="D5" s="2" t="s">
        <v>68</v>
      </c>
      <c r="E5" s="2" t="s">
        <v>76</v>
      </c>
      <c r="F5" s="2" t="s">
        <v>69</v>
      </c>
    </row>
    <row r="6" spans="1:6">
      <c r="A6" t="s">
        <v>97</v>
      </c>
      <c r="B6" s="4">
        <v>90</v>
      </c>
      <c r="D6" s="2" t="s">
        <v>81</v>
      </c>
      <c r="E6" s="2" t="s">
        <v>90</v>
      </c>
      <c r="F6" s="2" t="s">
        <v>74</v>
      </c>
    </row>
    <row r="7" spans="1:6">
      <c r="A7" t="s">
        <v>98</v>
      </c>
      <c r="B7" s="6">
        <f>SUM(B10:B30)</f>
        <v>19000</v>
      </c>
      <c r="E7" s="2" t="s">
        <v>67</v>
      </c>
      <c r="F7" s="2" t="s">
        <v>82</v>
      </c>
    </row>
    <row r="8" spans="1:6">
      <c r="E8" s="2" t="s">
        <v>99</v>
      </c>
      <c r="F8" s="2" t="s">
        <v>77</v>
      </c>
    </row>
    <row r="9" spans="1:6" ht="15">
      <c r="A9" s="1" t="s">
        <v>100</v>
      </c>
      <c r="B9" s="1" t="s">
        <v>101</v>
      </c>
      <c r="C9" s="1" t="s">
        <v>102</v>
      </c>
      <c r="E9" s="2" t="s">
        <v>103</v>
      </c>
      <c r="F9" s="2" t="s">
        <v>88</v>
      </c>
    </row>
    <row r="10" spans="1:6">
      <c r="A10" s="2" t="s">
        <v>70</v>
      </c>
      <c r="B10" s="7">
        <v>12500</v>
      </c>
      <c r="C10" s="2" t="s">
        <v>104</v>
      </c>
      <c r="E10" s="2" t="s">
        <v>105</v>
      </c>
      <c r="F10" s="2" t="s">
        <v>106</v>
      </c>
    </row>
    <row r="11" spans="1:6">
      <c r="A11" s="2" t="s">
        <v>107</v>
      </c>
      <c r="B11" s="7">
        <v>1500</v>
      </c>
      <c r="C11" s="2" t="s">
        <v>104</v>
      </c>
      <c r="E11" s="2" t="s">
        <v>83</v>
      </c>
      <c r="F11" s="2" t="s">
        <v>108</v>
      </c>
    </row>
    <row r="12" spans="1:6">
      <c r="A12" s="2" t="s">
        <v>109</v>
      </c>
      <c r="B12" s="7">
        <v>5000</v>
      </c>
      <c r="C12" s="2" t="s">
        <v>104</v>
      </c>
      <c r="E12" s="2" t="s">
        <v>110</v>
      </c>
      <c r="F12" s="2" t="s">
        <v>111</v>
      </c>
    </row>
    <row r="13" spans="1:6">
      <c r="A13" s="2"/>
      <c r="B13" s="7"/>
      <c r="C13" s="2"/>
      <c r="E13" s="2" t="s">
        <v>73</v>
      </c>
      <c r="F13" s="2" t="s">
        <v>112</v>
      </c>
    </row>
    <row r="14" spans="1:6">
      <c r="A14" s="2"/>
      <c r="B14" s="7"/>
      <c r="C14" s="2"/>
      <c r="E14" s="2" t="s">
        <v>85</v>
      </c>
      <c r="F14" s="2"/>
    </row>
    <row r="15" spans="1:6">
      <c r="A15" s="2"/>
      <c r="B15" s="7"/>
      <c r="C15" s="2"/>
      <c r="E15" s="2" t="s">
        <v>113</v>
      </c>
      <c r="F15" s="2"/>
    </row>
    <row r="16" spans="1:6">
      <c r="A16" s="2"/>
      <c r="B16" s="7"/>
      <c r="C16" s="2"/>
      <c r="E16" s="2" t="s">
        <v>114</v>
      </c>
      <c r="F16" s="2"/>
    </row>
    <row r="17" spans="1:6">
      <c r="A17" s="2"/>
      <c r="B17" s="7"/>
      <c r="C17" s="2"/>
      <c r="E17" s="2" t="s">
        <v>87</v>
      </c>
      <c r="F17" s="2"/>
    </row>
    <row r="18" spans="1:6">
      <c r="A18" s="2"/>
      <c r="B18" s="7"/>
      <c r="C18" s="2"/>
      <c r="E18" s="2" t="s">
        <v>115</v>
      </c>
      <c r="F18" s="2"/>
    </row>
    <row r="19" spans="1:6">
      <c r="A19" s="2"/>
      <c r="B19" s="7"/>
      <c r="C19" s="2"/>
      <c r="E19" s="2" t="s">
        <v>116</v>
      </c>
      <c r="F19" s="2"/>
    </row>
    <row r="20" spans="1:6">
      <c r="A20" s="2"/>
      <c r="B20" s="7"/>
      <c r="C20" s="2"/>
      <c r="E20" s="2" t="s">
        <v>117</v>
      </c>
      <c r="F20" s="2"/>
    </row>
    <row r="21" spans="1:6">
      <c r="A21" s="2"/>
      <c r="B21" s="7"/>
      <c r="C21" s="2"/>
      <c r="E21" s="2" t="s">
        <v>79</v>
      </c>
      <c r="F21" s="2"/>
    </row>
    <row r="22" spans="1:6">
      <c r="A22" s="2"/>
      <c r="B22" s="7"/>
      <c r="C22" s="2"/>
      <c r="E22" s="2" t="s">
        <v>118</v>
      </c>
      <c r="F22" s="2"/>
    </row>
    <row r="23" spans="1:6">
      <c r="A23" s="2"/>
      <c r="B23" s="7"/>
      <c r="C23" s="2"/>
      <c r="E23" s="2" t="s">
        <v>119</v>
      </c>
      <c r="F23" s="2"/>
    </row>
    <row r="24" spans="1:6">
      <c r="A24" s="2"/>
      <c r="B24" s="7"/>
      <c r="C24" s="2"/>
      <c r="E24" s="2" t="s">
        <v>120</v>
      </c>
      <c r="F24" s="2"/>
    </row>
    <row r="25" spans="1:6">
      <c r="A25" s="2"/>
      <c r="B25" s="7"/>
      <c r="C25" s="2"/>
      <c r="E25" s="2"/>
      <c r="F25" s="2"/>
    </row>
    <row r="26" spans="1:6">
      <c r="A26" s="2"/>
      <c r="B26" s="7"/>
      <c r="C26" s="2"/>
      <c r="E26" s="2"/>
      <c r="F26" s="2"/>
    </row>
    <row r="27" spans="1:6">
      <c r="A27" s="2"/>
      <c r="B27" s="7"/>
      <c r="C27" s="2"/>
      <c r="E27" s="2"/>
      <c r="F27" s="2"/>
    </row>
    <row r="28" spans="1:6">
      <c r="A28" s="2"/>
      <c r="B28" s="7"/>
      <c r="C28" s="2"/>
      <c r="E28" s="2"/>
      <c r="F28" s="2"/>
    </row>
    <row r="29" spans="1:6">
      <c r="A29" s="2"/>
      <c r="B29" s="7"/>
      <c r="C29" s="2"/>
      <c r="E29" s="2"/>
      <c r="F29" s="2"/>
    </row>
    <row r="30" spans="1:6">
      <c r="A30" s="2"/>
      <c r="B30" s="7"/>
      <c r="C30" s="2"/>
      <c r="E30" s="2"/>
      <c r="F30" s="2"/>
    </row>
    <row r="31" spans="1:6">
      <c r="E31" s="2"/>
    </row>
    <row r="32" spans="1:6" ht="43.5">
      <c r="A32" s="8" t="s">
        <v>60</v>
      </c>
      <c r="B32" s="9" t="s">
        <v>121</v>
      </c>
      <c r="E32" s="2"/>
    </row>
    <row r="33" spans="1:5" ht="43.5">
      <c r="A33" s="8" t="s">
        <v>122</v>
      </c>
      <c r="B33" s="9" t="s">
        <v>123</v>
      </c>
      <c r="E33" s="2"/>
    </row>
    <row r="34" spans="1:5" ht="57.75">
      <c r="A34" s="8" t="s">
        <v>124</v>
      </c>
      <c r="B34" s="9" t="s">
        <v>125</v>
      </c>
      <c r="E34" s="2"/>
    </row>
    <row r="35" spans="1:5">
      <c r="E35" s="2"/>
    </row>
    <row r="36" spans="1:5">
      <c r="E36" s="2"/>
    </row>
    <row r="37" spans="1:5">
      <c r="E37" s="2"/>
    </row>
    <row r="38" spans="1:5">
      <c r="E38" s="2"/>
    </row>
    <row r="39" spans="1:5">
      <c r="E39" s="2"/>
    </row>
    <row r="40" spans="1:5">
      <c r="E40" s="2"/>
    </row>
  </sheetData>
  <mergeCells count="1">
    <mergeCell ref="A1:F2"/>
  </mergeCells>
  <dataValidations count="1">
    <dataValidation type="list" sqref="C10:C30">
      <formula1>"Sim,Não"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0"/>
  <sheetViews>
    <sheetView workbookViewId="0"/>
  </sheetViews>
  <sheetFormatPr defaultRowHeight="14.25"/>
  <cols>
    <col min="1" max="1" width="13" customWidth="1"/>
    <col min="2" max="3" width="22" customWidth="1"/>
    <col min="4" max="4" width="20" customWidth="1"/>
    <col min="5" max="6" width="21" customWidth="1"/>
    <col min="7" max="7" width="20" customWidth="1"/>
    <col min="8" max="8" width="18" customWidth="1"/>
    <col min="9" max="9" width="20" customWidth="1"/>
    <col min="10" max="10" width="22" customWidth="1"/>
  </cols>
  <sheetData>
    <row r="1" spans="1:10" ht="26.1" customHeight="1">
      <c r="A1" s="23" t="s">
        <v>126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6.1" customHeight="1">
      <c r="A2" s="23"/>
      <c r="B2" s="23"/>
      <c r="C2" s="23"/>
      <c r="D2" s="23"/>
      <c r="E2" s="23"/>
      <c r="F2" s="23"/>
      <c r="G2" s="23"/>
      <c r="H2" s="23"/>
      <c r="I2" s="23"/>
      <c r="J2" s="23"/>
    </row>
    <row r="4" spans="1:10" ht="30">
      <c r="A4" s="1" t="s">
        <v>52</v>
      </c>
      <c r="B4" s="1" t="s">
        <v>127</v>
      </c>
      <c r="C4" s="1" t="s">
        <v>128</v>
      </c>
      <c r="D4" s="1" t="s">
        <v>129</v>
      </c>
      <c r="E4" s="1" t="s">
        <v>130</v>
      </c>
      <c r="F4" s="1" t="s">
        <v>131</v>
      </c>
      <c r="G4" s="1" t="s">
        <v>132</v>
      </c>
      <c r="H4" s="1" t="s">
        <v>133</v>
      </c>
      <c r="I4" s="1" t="s">
        <v>134</v>
      </c>
      <c r="J4" s="1" t="s">
        <v>135</v>
      </c>
    </row>
    <row r="5" spans="1:10">
      <c r="A5" s="17">
        <f>CONFIG!$B$5</f>
        <v>46235</v>
      </c>
      <c r="B5" s="15">
        <f>SUMIFS(LANCAMENTOS!$E$6:$E$505,LANCAMENTOS!$B$6:$B$505,A5,LANCAMENTOS!$G$6:$G$505,"Realizado")</f>
        <v>4500</v>
      </c>
      <c r="C5" s="15">
        <f>SUMIFS(LANCAMENTOS!$F$6:$F$505,LANCAMENTOS!$B$6:$B$505,A5,LANCAMENTOS!$G$6:$G$505,"Realizado")</f>
        <v>0</v>
      </c>
      <c r="D5" s="15">
        <f ca="1">IF(A5&gt;TODAY(),"",CONFIG!$B$7+SUMIFS(LANCAMENTOS!$E$6:$E$505,LANCAMENTOS!$B$6:$B$505,"&gt;="&amp;CONFIG!$B$5,LANCAMENTOS!$B$6:$B$505,"&lt;="&amp;A5,LANCAMENTOS!$G$6:$G$505,"Realizado")-SUMIFS(LANCAMENTOS!$F$6:$F$505,LANCAMENTOS!$B$6:$B$505,"&gt;="&amp;CONFIG!$B$5,LANCAMENTOS!$B$6:$B$505,"&lt;="&amp;A5,LANCAMENTOS!$G$6:$G$505,"Realizado"))</f>
        <v>23500</v>
      </c>
      <c r="E5" s="15">
        <f>SUMIFS(LANCAMENTOS!$E$6:$E$505,LANCAMENTOS!$B$6:$B$505,A5,LANCAMENTOS!$G$6:$G$505,"Previsto")</f>
        <v>0</v>
      </c>
      <c r="F5" s="15">
        <f>SUMIFS(LANCAMENTOS!$F$6:$F$505,LANCAMENTOS!$B$6:$B$505,A5,LANCAMENTOS!$G$6:$G$505,"Previsto")</f>
        <v>0</v>
      </c>
      <c r="G5" s="15">
        <f>CONFIG!$B$7+SUMIFS(LANCAMENTOS!$E$6:$E$505,LANCAMENTOS!$B$6:$B$505,"&gt;="&amp;CONFIG!$B$5,LANCAMENTOS!$B$6:$B$505,"&lt;="&amp;A5)-SUMIFS(LANCAMENTOS!$F$6:$F$505,LANCAMENTOS!$B$6:$B$505,"&gt;="&amp;CONFIG!$B$5,LANCAMENTOS!$B$6:$B$505,"&lt;="&amp;A5)</f>
        <v>23500</v>
      </c>
      <c r="H5" s="14" t="str">
        <f t="shared" ref="H5:H68" si="0">IF(G5&lt;0,"FALTA DE CAIXA","OK")</f>
        <v>OK</v>
      </c>
      <c r="I5" s="15" t="str">
        <f ca="1">IF(AND(A5&gt;=TODAY(),A5&lt;=TODAY()+CONFIG!$B$6),G5,"")</f>
        <v/>
      </c>
      <c r="J5" s="14" t="str">
        <f ca="1">IF(AND(A5&gt;=TODAY(),A5&lt;=TODAY()+CONFIG!$B$6,G5&lt;0),"FALTA DE CAIXA","")</f>
        <v/>
      </c>
    </row>
    <row r="6" spans="1:10">
      <c r="A6" s="17">
        <f t="shared" ref="A6:A69" si="1">A5+1</f>
        <v>46236</v>
      </c>
      <c r="B6" s="15">
        <f>SUMIFS(LANCAMENTOS!$E$6:$E$505,LANCAMENTOS!$B$6:$B$505,A6,LANCAMENTOS!$G$6:$G$505,"Realizado")</f>
        <v>0</v>
      </c>
      <c r="C6" s="15">
        <f>SUMIFS(LANCAMENTOS!$F$6:$F$505,LANCAMENTOS!$B$6:$B$505,A6,LANCAMENTOS!$G$6:$G$505,"Realizado")</f>
        <v>0</v>
      </c>
      <c r="D6" s="15">
        <f ca="1">IF(A6&gt;TODAY(),"",CONFIG!$B$7+SUMIFS(LANCAMENTOS!$E$6:$E$505,LANCAMENTOS!$B$6:$B$505,"&gt;="&amp;CONFIG!$B$5,LANCAMENTOS!$B$6:$B$505,"&lt;="&amp;A6,LANCAMENTOS!$G$6:$G$505,"Realizado")-SUMIFS(LANCAMENTOS!$F$6:$F$505,LANCAMENTOS!$B$6:$B$505,"&gt;="&amp;CONFIG!$B$5,LANCAMENTOS!$B$6:$B$505,"&lt;="&amp;A6,LANCAMENTOS!$G$6:$G$505,"Realizado"))</f>
        <v>23500</v>
      </c>
      <c r="E6" s="15">
        <f>SUMIFS(LANCAMENTOS!$E$6:$E$505,LANCAMENTOS!$B$6:$B$505,A6,LANCAMENTOS!$G$6:$G$505,"Previsto")</f>
        <v>0</v>
      </c>
      <c r="F6" s="15">
        <f>SUMIFS(LANCAMENTOS!$F$6:$F$505,LANCAMENTOS!$B$6:$B$505,A6,LANCAMENTOS!$G$6:$G$505,"Previsto")</f>
        <v>0</v>
      </c>
      <c r="G6" s="15">
        <f>CONFIG!$B$7+SUMIFS(LANCAMENTOS!$E$6:$E$505,LANCAMENTOS!$B$6:$B$505,"&gt;="&amp;CONFIG!$B$5,LANCAMENTOS!$B$6:$B$505,"&lt;="&amp;A6)-SUMIFS(LANCAMENTOS!$F$6:$F$505,LANCAMENTOS!$B$6:$B$505,"&gt;="&amp;CONFIG!$B$5,LANCAMENTOS!$B$6:$B$505,"&lt;="&amp;A6)</f>
        <v>23500</v>
      </c>
      <c r="H6" s="14" t="str">
        <f t="shared" si="0"/>
        <v>OK</v>
      </c>
      <c r="I6" s="15" t="str">
        <f ca="1">IF(AND(A6&gt;=TODAY(),A6&lt;=TODAY()+CONFIG!$B$6),G6,"")</f>
        <v/>
      </c>
      <c r="J6" s="14" t="str">
        <f ca="1">IF(AND(A6&gt;=TODAY(),A6&lt;=TODAY()+CONFIG!$B$6,G6&lt;0),"FALTA DE CAIXA","")</f>
        <v/>
      </c>
    </row>
    <row r="7" spans="1:10">
      <c r="A7" s="17">
        <f t="shared" si="1"/>
        <v>46237</v>
      </c>
      <c r="B7" s="15">
        <f>SUMIFS(LANCAMENTOS!$E$6:$E$505,LANCAMENTOS!$B$6:$B$505,A7,LANCAMENTOS!$G$6:$G$505,"Realizado")</f>
        <v>0</v>
      </c>
      <c r="C7" s="15">
        <f>SUMIFS(LANCAMENTOS!$F$6:$F$505,LANCAMENTOS!$B$6:$B$505,A7,LANCAMENTOS!$G$6:$G$505,"Realizado")</f>
        <v>2200</v>
      </c>
      <c r="D7" s="15">
        <f ca="1">IF(A7&gt;TODAY(),"",CONFIG!$B$7+SUMIFS(LANCAMENTOS!$E$6:$E$505,LANCAMENTOS!$B$6:$B$505,"&gt;="&amp;CONFIG!$B$5,LANCAMENTOS!$B$6:$B$505,"&lt;="&amp;A7,LANCAMENTOS!$G$6:$G$505,"Realizado")-SUMIFS(LANCAMENTOS!$F$6:$F$505,LANCAMENTOS!$B$6:$B$505,"&gt;="&amp;CONFIG!$B$5,LANCAMENTOS!$B$6:$B$505,"&lt;="&amp;A7,LANCAMENTOS!$G$6:$G$505,"Realizado"))</f>
        <v>21300</v>
      </c>
      <c r="E7" s="15">
        <f>SUMIFS(LANCAMENTOS!$E$6:$E$505,LANCAMENTOS!$B$6:$B$505,A7,LANCAMENTOS!$G$6:$G$505,"Previsto")</f>
        <v>0</v>
      </c>
      <c r="F7" s="15">
        <f>SUMIFS(LANCAMENTOS!$F$6:$F$505,LANCAMENTOS!$B$6:$B$505,A7,LANCAMENTOS!$G$6:$G$505,"Previsto")</f>
        <v>0</v>
      </c>
      <c r="G7" s="15">
        <f>CONFIG!$B$7+SUMIFS(LANCAMENTOS!$E$6:$E$505,LANCAMENTOS!$B$6:$B$505,"&gt;="&amp;CONFIG!$B$5,LANCAMENTOS!$B$6:$B$505,"&lt;="&amp;A7)-SUMIFS(LANCAMENTOS!$F$6:$F$505,LANCAMENTOS!$B$6:$B$505,"&gt;="&amp;CONFIG!$B$5,LANCAMENTOS!$B$6:$B$505,"&lt;="&amp;A7)</f>
        <v>21300</v>
      </c>
      <c r="H7" s="14" t="str">
        <f t="shared" si="0"/>
        <v>OK</v>
      </c>
      <c r="I7" s="15" t="str">
        <f ca="1">IF(AND(A7&gt;=TODAY(),A7&lt;=TODAY()+CONFIG!$B$6),G7,"")</f>
        <v/>
      </c>
      <c r="J7" s="14" t="str">
        <f ca="1">IF(AND(A7&gt;=TODAY(),A7&lt;=TODAY()+CONFIG!$B$6,G7&lt;0),"FALTA DE CAIXA","")</f>
        <v/>
      </c>
    </row>
    <row r="8" spans="1:10">
      <c r="A8" s="17">
        <f t="shared" si="1"/>
        <v>46238</v>
      </c>
      <c r="B8" s="15">
        <f>SUMIFS(LANCAMENTOS!$E$6:$E$505,LANCAMENTOS!$B$6:$B$505,A8,LANCAMENTOS!$G$6:$G$505,"Realizado")</f>
        <v>0</v>
      </c>
      <c r="C8" s="15">
        <f>SUMIFS(LANCAMENTOS!$F$6:$F$505,LANCAMENTOS!$B$6:$B$505,A8,LANCAMENTOS!$G$6:$G$505,"Realizado")</f>
        <v>0</v>
      </c>
      <c r="D8" s="15">
        <f ca="1">IF(A8&gt;TODAY(),"",CONFIG!$B$7+SUMIFS(LANCAMENTOS!$E$6:$E$505,LANCAMENTOS!$B$6:$B$505,"&gt;="&amp;CONFIG!$B$5,LANCAMENTOS!$B$6:$B$505,"&lt;="&amp;A8,LANCAMENTOS!$G$6:$G$505,"Realizado")-SUMIFS(LANCAMENTOS!$F$6:$F$505,LANCAMENTOS!$B$6:$B$505,"&gt;="&amp;CONFIG!$B$5,LANCAMENTOS!$B$6:$B$505,"&lt;="&amp;A8,LANCAMENTOS!$G$6:$G$505,"Realizado"))</f>
        <v>21300</v>
      </c>
      <c r="E8" s="15">
        <f>SUMIFS(LANCAMENTOS!$E$6:$E$505,LANCAMENTOS!$B$6:$B$505,A8,LANCAMENTOS!$G$6:$G$505,"Previsto")</f>
        <v>0</v>
      </c>
      <c r="F8" s="15">
        <f>SUMIFS(LANCAMENTOS!$F$6:$F$505,LANCAMENTOS!$B$6:$B$505,A8,LANCAMENTOS!$G$6:$G$505,"Previsto")</f>
        <v>0</v>
      </c>
      <c r="G8" s="15">
        <f>CONFIG!$B$7+SUMIFS(LANCAMENTOS!$E$6:$E$505,LANCAMENTOS!$B$6:$B$505,"&gt;="&amp;CONFIG!$B$5,LANCAMENTOS!$B$6:$B$505,"&lt;="&amp;A8)-SUMIFS(LANCAMENTOS!$F$6:$F$505,LANCAMENTOS!$B$6:$B$505,"&gt;="&amp;CONFIG!$B$5,LANCAMENTOS!$B$6:$B$505,"&lt;="&amp;A8)</f>
        <v>21300</v>
      </c>
      <c r="H8" s="14" t="str">
        <f t="shared" si="0"/>
        <v>OK</v>
      </c>
      <c r="I8" s="15" t="str">
        <f ca="1">IF(AND(A8&gt;=TODAY(),A8&lt;=TODAY()+CONFIG!$B$6),G8,"")</f>
        <v/>
      </c>
      <c r="J8" s="14" t="str">
        <f ca="1">IF(AND(A8&gt;=TODAY(),A8&lt;=TODAY()+CONFIG!$B$6,G8&lt;0),"FALTA DE CAIXA","")</f>
        <v/>
      </c>
    </row>
    <row r="9" spans="1:10">
      <c r="A9" s="17">
        <f t="shared" si="1"/>
        <v>46239</v>
      </c>
      <c r="B9" s="15">
        <f>SUMIFS(LANCAMENTOS!$E$6:$E$505,LANCAMENTOS!$B$6:$B$505,A9,LANCAMENTOS!$G$6:$G$505,"Realizado")</f>
        <v>1800</v>
      </c>
      <c r="C9" s="15">
        <f>SUMIFS(LANCAMENTOS!$F$6:$F$505,LANCAMENTOS!$B$6:$B$505,A9,LANCAMENTOS!$G$6:$G$505,"Realizado")</f>
        <v>0</v>
      </c>
      <c r="D9" s="15">
        <f ca="1">IF(A9&gt;TODAY(),"",CONFIG!$B$7+SUMIFS(LANCAMENTOS!$E$6:$E$505,LANCAMENTOS!$B$6:$B$505,"&gt;="&amp;CONFIG!$B$5,LANCAMENTOS!$B$6:$B$505,"&lt;="&amp;A9,LANCAMENTOS!$G$6:$G$505,"Realizado")-SUMIFS(LANCAMENTOS!$F$6:$F$505,LANCAMENTOS!$B$6:$B$505,"&gt;="&amp;CONFIG!$B$5,LANCAMENTOS!$B$6:$B$505,"&lt;="&amp;A9,LANCAMENTOS!$G$6:$G$505,"Realizado"))</f>
        <v>23100</v>
      </c>
      <c r="E9" s="15">
        <f>SUMIFS(LANCAMENTOS!$E$6:$E$505,LANCAMENTOS!$B$6:$B$505,A9,LANCAMENTOS!$G$6:$G$505,"Previsto")</f>
        <v>0</v>
      </c>
      <c r="F9" s="15">
        <f>SUMIFS(LANCAMENTOS!$F$6:$F$505,LANCAMENTOS!$B$6:$B$505,A9,LANCAMENTOS!$G$6:$G$505,"Previsto")</f>
        <v>0</v>
      </c>
      <c r="G9" s="15">
        <f>CONFIG!$B$7+SUMIFS(LANCAMENTOS!$E$6:$E$505,LANCAMENTOS!$B$6:$B$505,"&gt;="&amp;CONFIG!$B$5,LANCAMENTOS!$B$6:$B$505,"&lt;="&amp;A9)-SUMIFS(LANCAMENTOS!$F$6:$F$505,LANCAMENTOS!$B$6:$B$505,"&gt;="&amp;CONFIG!$B$5,LANCAMENTOS!$B$6:$B$505,"&lt;="&amp;A9)</f>
        <v>23100</v>
      </c>
      <c r="H9" s="14" t="str">
        <f t="shared" si="0"/>
        <v>OK</v>
      </c>
      <c r="I9" s="15" t="str">
        <f ca="1">IF(AND(A9&gt;=TODAY(),A9&lt;=TODAY()+CONFIG!$B$6),G9,"")</f>
        <v/>
      </c>
      <c r="J9" s="14" t="str">
        <f ca="1">IF(AND(A9&gt;=TODAY(),A9&lt;=TODAY()+CONFIG!$B$6,G9&lt;0),"FALTA DE CAIXA","")</f>
        <v/>
      </c>
    </row>
    <row r="10" spans="1:10">
      <c r="A10" s="17">
        <f t="shared" si="1"/>
        <v>46240</v>
      </c>
      <c r="B10" s="15">
        <f>SUMIFS(LANCAMENTOS!$E$6:$E$505,LANCAMENTOS!$B$6:$B$505,A10,LANCAMENTOS!$G$6:$G$505,"Realizado")</f>
        <v>0</v>
      </c>
      <c r="C10" s="15">
        <f>SUMIFS(LANCAMENTOS!$F$6:$F$505,LANCAMENTOS!$B$6:$B$505,A10,LANCAMENTOS!$G$6:$G$505,"Realizado")</f>
        <v>0</v>
      </c>
      <c r="D10" s="15">
        <f ca="1">IF(A10&gt;TODAY(),"",CONFIG!$B$7+SUMIFS(LANCAMENTOS!$E$6:$E$505,LANCAMENTOS!$B$6:$B$505,"&gt;="&amp;CONFIG!$B$5,LANCAMENTOS!$B$6:$B$505,"&lt;="&amp;A10,LANCAMENTOS!$G$6:$G$505,"Realizado")-SUMIFS(LANCAMENTOS!$F$6:$F$505,LANCAMENTOS!$B$6:$B$505,"&gt;="&amp;CONFIG!$B$5,LANCAMENTOS!$B$6:$B$505,"&lt;="&amp;A10,LANCAMENTOS!$G$6:$G$505,"Realizado"))</f>
        <v>23100</v>
      </c>
      <c r="E10" s="15">
        <f>SUMIFS(LANCAMENTOS!$E$6:$E$505,LANCAMENTOS!$B$6:$B$505,A10,LANCAMENTOS!$G$6:$G$505,"Previsto")</f>
        <v>0</v>
      </c>
      <c r="F10" s="15">
        <f>SUMIFS(LANCAMENTOS!$F$6:$F$505,LANCAMENTOS!$B$6:$B$505,A10,LANCAMENTOS!$G$6:$G$505,"Previsto")</f>
        <v>0</v>
      </c>
      <c r="G10" s="15">
        <f>CONFIG!$B$7+SUMIFS(LANCAMENTOS!$E$6:$E$505,LANCAMENTOS!$B$6:$B$505,"&gt;="&amp;CONFIG!$B$5,LANCAMENTOS!$B$6:$B$505,"&lt;="&amp;A10)-SUMIFS(LANCAMENTOS!$F$6:$F$505,LANCAMENTOS!$B$6:$B$505,"&gt;="&amp;CONFIG!$B$5,LANCAMENTOS!$B$6:$B$505,"&lt;="&amp;A10)</f>
        <v>23100</v>
      </c>
      <c r="H10" s="14" t="str">
        <f t="shared" si="0"/>
        <v>OK</v>
      </c>
      <c r="I10" s="15" t="str">
        <f ca="1">IF(AND(A10&gt;=TODAY(),A10&lt;=TODAY()+CONFIG!$B$6),G10,"")</f>
        <v/>
      </c>
      <c r="J10" s="14" t="str">
        <f ca="1">IF(AND(A10&gt;=TODAY(),A10&lt;=TODAY()+CONFIG!$B$6,G10&lt;0),"FALTA DE CAIXA","")</f>
        <v/>
      </c>
    </row>
    <row r="11" spans="1:10">
      <c r="A11" s="17">
        <f t="shared" si="1"/>
        <v>46241</v>
      </c>
      <c r="B11" s="15">
        <f>SUMIFS(LANCAMENTOS!$E$6:$E$505,LANCAMENTOS!$B$6:$B$505,A11,LANCAMENTOS!$G$6:$G$505,"Realizado")</f>
        <v>0</v>
      </c>
      <c r="C11" s="15">
        <f>SUMIFS(LANCAMENTOS!$F$6:$F$505,LANCAMENTOS!$B$6:$B$505,A11,LANCAMENTOS!$G$6:$G$505,"Realizado")</f>
        <v>0</v>
      </c>
      <c r="D11" s="15">
        <f ca="1">IF(A11&gt;TODAY(),"",CONFIG!$B$7+SUMIFS(LANCAMENTOS!$E$6:$E$505,LANCAMENTOS!$B$6:$B$505,"&gt;="&amp;CONFIG!$B$5,LANCAMENTOS!$B$6:$B$505,"&lt;="&amp;A11,LANCAMENTOS!$G$6:$G$505,"Realizado")-SUMIFS(LANCAMENTOS!$F$6:$F$505,LANCAMENTOS!$B$6:$B$505,"&gt;="&amp;CONFIG!$B$5,LANCAMENTOS!$B$6:$B$505,"&lt;="&amp;A11,LANCAMENTOS!$G$6:$G$505,"Realizado"))</f>
        <v>23100</v>
      </c>
      <c r="E11" s="15">
        <f>SUMIFS(LANCAMENTOS!$E$6:$E$505,LANCAMENTOS!$B$6:$B$505,A11,LANCAMENTOS!$G$6:$G$505,"Previsto")</f>
        <v>0</v>
      </c>
      <c r="F11" s="15">
        <f>SUMIFS(LANCAMENTOS!$F$6:$F$505,LANCAMENTOS!$B$6:$B$505,A11,LANCAMENTOS!$G$6:$G$505,"Previsto")</f>
        <v>0</v>
      </c>
      <c r="G11" s="15">
        <f>CONFIG!$B$7+SUMIFS(LANCAMENTOS!$E$6:$E$505,LANCAMENTOS!$B$6:$B$505,"&gt;="&amp;CONFIG!$B$5,LANCAMENTOS!$B$6:$B$505,"&lt;="&amp;A11)-SUMIFS(LANCAMENTOS!$F$6:$F$505,LANCAMENTOS!$B$6:$B$505,"&gt;="&amp;CONFIG!$B$5,LANCAMENTOS!$B$6:$B$505,"&lt;="&amp;A11)</f>
        <v>23100</v>
      </c>
      <c r="H11" s="14" t="str">
        <f t="shared" si="0"/>
        <v>OK</v>
      </c>
      <c r="I11" s="15" t="str">
        <f ca="1">IF(AND(A11&gt;=TODAY(),A11&lt;=TODAY()+CONFIG!$B$6),G11,"")</f>
        <v/>
      </c>
      <c r="J11" s="14" t="str">
        <f ca="1">IF(AND(A11&gt;=TODAY(),A11&lt;=TODAY()+CONFIG!$B$6,G11&lt;0),"FALTA DE CAIXA","")</f>
        <v/>
      </c>
    </row>
    <row r="12" spans="1:10">
      <c r="A12" s="17">
        <f t="shared" si="1"/>
        <v>46242</v>
      </c>
      <c r="B12" s="15">
        <f>SUMIFS(LANCAMENTOS!$E$6:$E$505,LANCAMENTOS!$B$6:$B$505,A12,LANCAMENTOS!$G$6:$G$505,"Realizado")</f>
        <v>0</v>
      </c>
      <c r="C12" s="15">
        <f>SUMIFS(LANCAMENTOS!$F$6:$F$505,LANCAMENTOS!$B$6:$B$505,A12,LANCAMENTOS!$G$6:$G$505,"Realizado")</f>
        <v>1250</v>
      </c>
      <c r="D12" s="15">
        <f ca="1">IF(A12&gt;TODAY(),"",CONFIG!$B$7+SUMIFS(LANCAMENTOS!$E$6:$E$505,LANCAMENTOS!$B$6:$B$505,"&gt;="&amp;CONFIG!$B$5,LANCAMENTOS!$B$6:$B$505,"&lt;="&amp;A12,LANCAMENTOS!$G$6:$G$505,"Realizado")-SUMIFS(LANCAMENTOS!$F$6:$F$505,LANCAMENTOS!$B$6:$B$505,"&gt;="&amp;CONFIG!$B$5,LANCAMENTOS!$B$6:$B$505,"&lt;="&amp;A12,LANCAMENTOS!$G$6:$G$505,"Realizado"))</f>
        <v>21850</v>
      </c>
      <c r="E12" s="15">
        <f>SUMIFS(LANCAMENTOS!$E$6:$E$505,LANCAMENTOS!$B$6:$B$505,A12,LANCAMENTOS!$G$6:$G$505,"Previsto")</f>
        <v>0</v>
      </c>
      <c r="F12" s="15">
        <f>SUMIFS(LANCAMENTOS!$F$6:$F$505,LANCAMENTOS!$B$6:$B$505,A12,LANCAMENTOS!$G$6:$G$505,"Previsto")</f>
        <v>0</v>
      </c>
      <c r="G12" s="15">
        <f>CONFIG!$B$7+SUMIFS(LANCAMENTOS!$E$6:$E$505,LANCAMENTOS!$B$6:$B$505,"&gt;="&amp;CONFIG!$B$5,LANCAMENTOS!$B$6:$B$505,"&lt;="&amp;A12)-SUMIFS(LANCAMENTOS!$F$6:$F$505,LANCAMENTOS!$B$6:$B$505,"&gt;="&amp;CONFIG!$B$5,LANCAMENTOS!$B$6:$B$505,"&lt;="&amp;A12)</f>
        <v>21850</v>
      </c>
      <c r="H12" s="14" t="str">
        <f t="shared" si="0"/>
        <v>OK</v>
      </c>
      <c r="I12" s="15" t="str">
        <f ca="1">IF(AND(A12&gt;=TODAY(),A12&lt;=TODAY()+CONFIG!$B$6),G12,"")</f>
        <v/>
      </c>
      <c r="J12" s="14" t="str">
        <f ca="1">IF(AND(A12&gt;=TODAY(),A12&lt;=TODAY()+CONFIG!$B$6,G12&lt;0),"FALTA DE CAIXA","")</f>
        <v/>
      </c>
    </row>
    <row r="13" spans="1:10">
      <c r="A13" s="17">
        <f t="shared" si="1"/>
        <v>46243</v>
      </c>
      <c r="B13" s="15">
        <f>SUMIFS(LANCAMENTOS!$E$6:$E$505,LANCAMENTOS!$B$6:$B$505,A13,LANCAMENTOS!$G$6:$G$505,"Realizado")</f>
        <v>0</v>
      </c>
      <c r="C13" s="15">
        <f>SUMIFS(LANCAMENTOS!$F$6:$F$505,LANCAMENTOS!$B$6:$B$505,A13,LANCAMENTOS!$G$6:$G$505,"Realizado")</f>
        <v>0</v>
      </c>
      <c r="D13" s="15">
        <f ca="1">IF(A13&gt;TODAY(),"",CONFIG!$B$7+SUMIFS(LANCAMENTOS!$E$6:$E$505,LANCAMENTOS!$B$6:$B$505,"&gt;="&amp;CONFIG!$B$5,LANCAMENTOS!$B$6:$B$505,"&lt;="&amp;A13,LANCAMENTOS!$G$6:$G$505,"Realizado")-SUMIFS(LANCAMENTOS!$F$6:$F$505,LANCAMENTOS!$B$6:$B$505,"&gt;="&amp;CONFIG!$B$5,LANCAMENTOS!$B$6:$B$505,"&lt;="&amp;A13,LANCAMENTOS!$G$6:$G$505,"Realizado"))</f>
        <v>21850</v>
      </c>
      <c r="E13" s="15">
        <f>SUMIFS(LANCAMENTOS!$E$6:$E$505,LANCAMENTOS!$B$6:$B$505,A13,LANCAMENTOS!$G$6:$G$505,"Previsto")</f>
        <v>0</v>
      </c>
      <c r="F13" s="15">
        <f>SUMIFS(LANCAMENTOS!$F$6:$F$505,LANCAMENTOS!$B$6:$B$505,A13,LANCAMENTOS!$G$6:$G$505,"Previsto")</f>
        <v>0</v>
      </c>
      <c r="G13" s="15">
        <f>CONFIG!$B$7+SUMIFS(LANCAMENTOS!$E$6:$E$505,LANCAMENTOS!$B$6:$B$505,"&gt;="&amp;CONFIG!$B$5,LANCAMENTOS!$B$6:$B$505,"&lt;="&amp;A13)-SUMIFS(LANCAMENTOS!$F$6:$F$505,LANCAMENTOS!$B$6:$B$505,"&gt;="&amp;CONFIG!$B$5,LANCAMENTOS!$B$6:$B$505,"&lt;="&amp;A13)</f>
        <v>21850</v>
      </c>
      <c r="H13" s="14" t="str">
        <f t="shared" si="0"/>
        <v>OK</v>
      </c>
      <c r="I13" s="15" t="str">
        <f ca="1">IF(AND(A13&gt;=TODAY(),A13&lt;=TODAY()+CONFIG!$B$6),G13,"")</f>
        <v/>
      </c>
      <c r="J13" s="14" t="str">
        <f ca="1">IF(AND(A13&gt;=TODAY(),A13&lt;=TODAY()+CONFIG!$B$6,G13&lt;0),"FALTA DE CAIXA","")</f>
        <v/>
      </c>
    </row>
    <row r="14" spans="1:10">
      <c r="A14" s="17">
        <f t="shared" si="1"/>
        <v>46244</v>
      </c>
      <c r="B14" s="15">
        <f>SUMIFS(LANCAMENTOS!$E$6:$E$505,LANCAMENTOS!$B$6:$B$505,A14,LANCAMENTOS!$G$6:$G$505,"Realizado")</f>
        <v>0</v>
      </c>
      <c r="C14" s="15">
        <f>SUMIFS(LANCAMENTOS!$F$6:$F$505,LANCAMENTOS!$B$6:$B$505,A14,LANCAMENTOS!$G$6:$G$505,"Realizado")</f>
        <v>0</v>
      </c>
      <c r="D14" s="15">
        <f ca="1">IF(A14&gt;TODAY(),"",CONFIG!$B$7+SUMIFS(LANCAMENTOS!$E$6:$E$505,LANCAMENTOS!$B$6:$B$505,"&gt;="&amp;CONFIG!$B$5,LANCAMENTOS!$B$6:$B$505,"&lt;="&amp;A14,LANCAMENTOS!$G$6:$G$505,"Realizado")-SUMIFS(LANCAMENTOS!$F$6:$F$505,LANCAMENTOS!$B$6:$B$505,"&gt;="&amp;CONFIG!$B$5,LANCAMENTOS!$B$6:$B$505,"&lt;="&amp;A14,LANCAMENTOS!$G$6:$G$505,"Realizado"))</f>
        <v>21850</v>
      </c>
      <c r="E14" s="15">
        <f>SUMIFS(LANCAMENTOS!$E$6:$E$505,LANCAMENTOS!$B$6:$B$505,A14,LANCAMENTOS!$G$6:$G$505,"Previsto")</f>
        <v>0</v>
      </c>
      <c r="F14" s="15">
        <f>SUMIFS(LANCAMENTOS!$F$6:$F$505,LANCAMENTOS!$B$6:$B$505,A14,LANCAMENTOS!$G$6:$G$505,"Previsto")</f>
        <v>0</v>
      </c>
      <c r="G14" s="15">
        <f>CONFIG!$B$7+SUMIFS(LANCAMENTOS!$E$6:$E$505,LANCAMENTOS!$B$6:$B$505,"&gt;="&amp;CONFIG!$B$5,LANCAMENTOS!$B$6:$B$505,"&lt;="&amp;A14)-SUMIFS(LANCAMENTOS!$F$6:$F$505,LANCAMENTOS!$B$6:$B$505,"&gt;="&amp;CONFIG!$B$5,LANCAMENTOS!$B$6:$B$505,"&lt;="&amp;A14)</f>
        <v>21850</v>
      </c>
      <c r="H14" s="14" t="str">
        <f t="shared" si="0"/>
        <v>OK</v>
      </c>
      <c r="I14" s="15" t="str">
        <f ca="1">IF(AND(A14&gt;=TODAY(),A14&lt;=TODAY()+CONFIG!$B$6),G14,"")</f>
        <v/>
      </c>
      <c r="J14" s="14" t="str">
        <f ca="1">IF(AND(A14&gt;=TODAY(),A14&lt;=TODAY()+CONFIG!$B$6,G14&lt;0),"FALTA DE CAIXA","")</f>
        <v/>
      </c>
    </row>
    <row r="15" spans="1:10">
      <c r="A15" s="17">
        <f t="shared" si="1"/>
        <v>46245</v>
      </c>
      <c r="B15" s="15">
        <f>SUMIFS(LANCAMENTOS!$E$6:$E$505,LANCAMENTOS!$B$6:$B$505,A15,LANCAMENTOS!$G$6:$G$505,"Realizado")</f>
        <v>0</v>
      </c>
      <c r="C15" s="15">
        <f>SUMIFS(LANCAMENTOS!$F$6:$F$505,LANCAMENTOS!$B$6:$B$505,A15,LANCAMENTOS!$G$6:$G$505,"Realizado")</f>
        <v>0</v>
      </c>
      <c r="D15" s="15">
        <f ca="1">IF(A15&gt;TODAY(),"",CONFIG!$B$7+SUMIFS(LANCAMENTOS!$E$6:$E$505,LANCAMENTOS!$B$6:$B$505,"&gt;="&amp;CONFIG!$B$5,LANCAMENTOS!$B$6:$B$505,"&lt;="&amp;A15,LANCAMENTOS!$G$6:$G$505,"Realizado")-SUMIFS(LANCAMENTOS!$F$6:$F$505,LANCAMENTOS!$B$6:$B$505,"&gt;="&amp;CONFIG!$B$5,LANCAMENTOS!$B$6:$B$505,"&lt;="&amp;A15,LANCAMENTOS!$G$6:$G$505,"Realizado"))</f>
        <v>21850</v>
      </c>
      <c r="E15" s="15">
        <f>SUMIFS(LANCAMENTOS!$E$6:$E$505,LANCAMENTOS!$B$6:$B$505,A15,LANCAMENTOS!$G$6:$G$505,"Previsto")</f>
        <v>0</v>
      </c>
      <c r="F15" s="15">
        <f>SUMIFS(LANCAMENTOS!$F$6:$F$505,LANCAMENTOS!$B$6:$B$505,A15,LANCAMENTOS!$G$6:$G$505,"Previsto")</f>
        <v>0</v>
      </c>
      <c r="G15" s="15">
        <f>CONFIG!$B$7+SUMIFS(LANCAMENTOS!$E$6:$E$505,LANCAMENTOS!$B$6:$B$505,"&gt;="&amp;CONFIG!$B$5,LANCAMENTOS!$B$6:$B$505,"&lt;="&amp;A15)-SUMIFS(LANCAMENTOS!$F$6:$F$505,LANCAMENTOS!$B$6:$B$505,"&gt;="&amp;CONFIG!$B$5,LANCAMENTOS!$B$6:$B$505,"&lt;="&amp;A15)</f>
        <v>21850</v>
      </c>
      <c r="H15" s="14" t="str">
        <f t="shared" si="0"/>
        <v>OK</v>
      </c>
      <c r="I15" s="15">
        <f ca="1">IF(AND(A15&gt;=TODAY(),A15&lt;=TODAY()+CONFIG!$B$6),G15,"")</f>
        <v>21850</v>
      </c>
      <c r="J15" s="14" t="str">
        <f ca="1">IF(AND(A15&gt;=TODAY(),A15&lt;=TODAY()+CONFIG!$B$6,G15&lt;0),"FALTA DE CAIXA","")</f>
        <v/>
      </c>
    </row>
    <row r="16" spans="1:10">
      <c r="A16" s="17">
        <f t="shared" si="1"/>
        <v>46246</v>
      </c>
      <c r="B16" s="15">
        <f>SUMIFS(LANCAMENTOS!$E$6:$E$505,LANCAMENTOS!$B$6:$B$505,A16,LANCAMENTOS!$G$6:$G$505,"Realizado")</f>
        <v>0</v>
      </c>
      <c r="C16" s="15">
        <f>SUMIFS(LANCAMENTOS!$F$6:$F$505,LANCAMENTOS!$B$6:$B$505,A16,LANCAMENTOS!$G$6:$G$505,"Realizado")</f>
        <v>0</v>
      </c>
      <c r="D16" s="15" t="str">
        <f ca="1">IF(A16&gt;TODAY(),"",CONFIG!$B$7+SUMIFS(LANCAMENTOS!$E$6:$E$505,LANCAMENTOS!$B$6:$B$505,"&gt;="&amp;CONFIG!$B$5,LANCAMENTOS!$B$6:$B$505,"&lt;="&amp;A16,LANCAMENTOS!$G$6:$G$505,"Realizado")-SUMIFS(LANCAMENTOS!$F$6:$F$505,LANCAMENTOS!$B$6:$B$505,"&gt;="&amp;CONFIG!$B$5,LANCAMENTOS!$B$6:$B$505,"&lt;="&amp;A16,LANCAMENTOS!$G$6:$G$505,"Realizado"))</f>
        <v/>
      </c>
      <c r="E16" s="15">
        <f>SUMIFS(LANCAMENTOS!$E$6:$E$505,LANCAMENTOS!$B$6:$B$505,A16,LANCAMENTOS!$G$6:$G$505,"Previsto")</f>
        <v>6500</v>
      </c>
      <c r="F16" s="15">
        <f>SUMIFS(LANCAMENTOS!$F$6:$F$505,LANCAMENTOS!$B$6:$B$505,A16,LANCAMENTOS!$G$6:$G$505,"Previsto")</f>
        <v>0</v>
      </c>
      <c r="G16" s="15">
        <f>CONFIG!$B$7+SUMIFS(LANCAMENTOS!$E$6:$E$505,LANCAMENTOS!$B$6:$B$505,"&gt;="&amp;CONFIG!$B$5,LANCAMENTOS!$B$6:$B$505,"&lt;="&amp;A16)-SUMIFS(LANCAMENTOS!$F$6:$F$505,LANCAMENTOS!$B$6:$B$505,"&gt;="&amp;CONFIG!$B$5,LANCAMENTOS!$B$6:$B$505,"&lt;="&amp;A16)</f>
        <v>28350</v>
      </c>
      <c r="H16" s="14" t="str">
        <f t="shared" si="0"/>
        <v>OK</v>
      </c>
      <c r="I16" s="15">
        <f ca="1">IF(AND(A16&gt;=TODAY(),A16&lt;=TODAY()+CONFIG!$B$6),G16,"")</f>
        <v>28350</v>
      </c>
      <c r="J16" s="14" t="str">
        <f ca="1">IF(AND(A16&gt;=TODAY(),A16&lt;=TODAY()+CONFIG!$B$6,G16&lt;0),"FALTA DE CAIXA","")</f>
        <v/>
      </c>
    </row>
    <row r="17" spans="1:10">
      <c r="A17" s="17">
        <f t="shared" si="1"/>
        <v>46247</v>
      </c>
      <c r="B17" s="15">
        <f>SUMIFS(LANCAMENTOS!$E$6:$E$505,LANCAMENTOS!$B$6:$B$505,A17,LANCAMENTOS!$G$6:$G$505,"Realizado")</f>
        <v>0</v>
      </c>
      <c r="C17" s="15">
        <f>SUMIFS(LANCAMENTOS!$F$6:$F$505,LANCAMENTOS!$B$6:$B$505,A17,LANCAMENTOS!$G$6:$G$505,"Realizado")</f>
        <v>0</v>
      </c>
      <c r="D17" s="15" t="str">
        <f ca="1">IF(A17&gt;TODAY(),"",CONFIG!$B$7+SUMIFS(LANCAMENTOS!$E$6:$E$505,LANCAMENTOS!$B$6:$B$505,"&gt;="&amp;CONFIG!$B$5,LANCAMENTOS!$B$6:$B$505,"&lt;="&amp;A17,LANCAMENTOS!$G$6:$G$505,"Realizado")-SUMIFS(LANCAMENTOS!$F$6:$F$505,LANCAMENTOS!$B$6:$B$505,"&gt;="&amp;CONFIG!$B$5,LANCAMENTOS!$B$6:$B$505,"&lt;="&amp;A17,LANCAMENTOS!$G$6:$G$505,"Realizado"))</f>
        <v/>
      </c>
      <c r="E17" s="15">
        <f>SUMIFS(LANCAMENTOS!$E$6:$E$505,LANCAMENTOS!$B$6:$B$505,A17,LANCAMENTOS!$G$6:$G$505,"Previsto")</f>
        <v>0</v>
      </c>
      <c r="F17" s="15">
        <f>SUMIFS(LANCAMENTOS!$F$6:$F$505,LANCAMENTOS!$B$6:$B$505,A17,LANCAMENTOS!$G$6:$G$505,"Previsto")</f>
        <v>0</v>
      </c>
      <c r="G17" s="15">
        <f>CONFIG!$B$7+SUMIFS(LANCAMENTOS!$E$6:$E$505,LANCAMENTOS!$B$6:$B$505,"&gt;="&amp;CONFIG!$B$5,LANCAMENTOS!$B$6:$B$505,"&lt;="&amp;A17)-SUMIFS(LANCAMENTOS!$F$6:$F$505,LANCAMENTOS!$B$6:$B$505,"&gt;="&amp;CONFIG!$B$5,LANCAMENTOS!$B$6:$B$505,"&lt;="&amp;A17)</f>
        <v>28350</v>
      </c>
      <c r="H17" s="14" t="str">
        <f t="shared" si="0"/>
        <v>OK</v>
      </c>
      <c r="I17" s="15">
        <f ca="1">IF(AND(A17&gt;=TODAY(),A17&lt;=TODAY()+CONFIG!$B$6),G17,"")</f>
        <v>28350</v>
      </c>
      <c r="J17" s="14" t="str">
        <f ca="1">IF(AND(A17&gt;=TODAY(),A17&lt;=TODAY()+CONFIG!$B$6,G17&lt;0),"FALTA DE CAIXA","")</f>
        <v/>
      </c>
    </row>
    <row r="18" spans="1:10">
      <c r="A18" s="17">
        <f t="shared" si="1"/>
        <v>46248</v>
      </c>
      <c r="B18" s="15">
        <f>SUMIFS(LANCAMENTOS!$E$6:$E$505,LANCAMENTOS!$B$6:$B$505,A18,LANCAMENTOS!$G$6:$G$505,"Realizado")</f>
        <v>0</v>
      </c>
      <c r="C18" s="15">
        <f>SUMIFS(LANCAMENTOS!$F$6:$F$505,LANCAMENTOS!$B$6:$B$505,A18,LANCAMENTOS!$G$6:$G$505,"Realizado")</f>
        <v>0</v>
      </c>
      <c r="D18" s="15" t="str">
        <f ca="1">IF(A18&gt;TODAY(),"",CONFIG!$B$7+SUMIFS(LANCAMENTOS!$E$6:$E$505,LANCAMENTOS!$B$6:$B$505,"&gt;="&amp;CONFIG!$B$5,LANCAMENTOS!$B$6:$B$505,"&lt;="&amp;A18,LANCAMENTOS!$G$6:$G$505,"Realizado")-SUMIFS(LANCAMENTOS!$F$6:$F$505,LANCAMENTOS!$B$6:$B$505,"&gt;="&amp;CONFIG!$B$5,LANCAMENTOS!$B$6:$B$505,"&lt;="&amp;A18,LANCAMENTOS!$G$6:$G$505,"Realizado"))</f>
        <v/>
      </c>
      <c r="E18" s="15">
        <f>SUMIFS(LANCAMENTOS!$E$6:$E$505,LANCAMENTOS!$B$6:$B$505,A18,LANCAMENTOS!$G$6:$G$505,"Previsto")</f>
        <v>0</v>
      </c>
      <c r="F18" s="15">
        <f>SUMIFS(LANCAMENTOS!$F$6:$F$505,LANCAMENTOS!$B$6:$B$505,A18,LANCAMENTOS!$G$6:$G$505,"Previsto")</f>
        <v>0</v>
      </c>
      <c r="G18" s="15">
        <f>CONFIG!$B$7+SUMIFS(LANCAMENTOS!$E$6:$E$505,LANCAMENTOS!$B$6:$B$505,"&gt;="&amp;CONFIG!$B$5,LANCAMENTOS!$B$6:$B$505,"&lt;="&amp;A18)-SUMIFS(LANCAMENTOS!$F$6:$F$505,LANCAMENTOS!$B$6:$B$505,"&gt;="&amp;CONFIG!$B$5,LANCAMENTOS!$B$6:$B$505,"&lt;="&amp;A18)</f>
        <v>28350</v>
      </c>
      <c r="H18" s="14" t="str">
        <f t="shared" si="0"/>
        <v>OK</v>
      </c>
      <c r="I18" s="15">
        <f ca="1">IF(AND(A18&gt;=TODAY(),A18&lt;=TODAY()+CONFIG!$B$6),G18,"")</f>
        <v>28350</v>
      </c>
      <c r="J18" s="14" t="str">
        <f ca="1">IF(AND(A18&gt;=TODAY(),A18&lt;=TODAY()+CONFIG!$B$6,G18&lt;0),"FALTA DE CAIXA","")</f>
        <v/>
      </c>
    </row>
    <row r="19" spans="1:10">
      <c r="A19" s="17">
        <f t="shared" si="1"/>
        <v>46249</v>
      </c>
      <c r="B19" s="15">
        <f>SUMIFS(LANCAMENTOS!$E$6:$E$505,LANCAMENTOS!$B$6:$B$505,A19,LANCAMENTOS!$G$6:$G$505,"Realizado")</f>
        <v>0</v>
      </c>
      <c r="C19" s="15">
        <f>SUMIFS(LANCAMENTOS!$F$6:$F$505,LANCAMENTOS!$B$6:$B$505,A19,LANCAMENTOS!$G$6:$G$505,"Realizado")</f>
        <v>0</v>
      </c>
      <c r="D19" s="15" t="str">
        <f ca="1">IF(A19&gt;TODAY(),"",CONFIG!$B$7+SUMIFS(LANCAMENTOS!$E$6:$E$505,LANCAMENTOS!$B$6:$B$505,"&gt;="&amp;CONFIG!$B$5,LANCAMENTOS!$B$6:$B$505,"&lt;="&amp;A19,LANCAMENTOS!$G$6:$G$505,"Realizado")-SUMIFS(LANCAMENTOS!$F$6:$F$505,LANCAMENTOS!$B$6:$B$505,"&gt;="&amp;CONFIG!$B$5,LANCAMENTOS!$B$6:$B$505,"&lt;="&amp;A19,LANCAMENTOS!$G$6:$G$505,"Realizado"))</f>
        <v/>
      </c>
      <c r="E19" s="15">
        <f>SUMIFS(LANCAMENTOS!$E$6:$E$505,LANCAMENTOS!$B$6:$B$505,A19,LANCAMENTOS!$G$6:$G$505,"Previsto")</f>
        <v>0</v>
      </c>
      <c r="F19" s="15">
        <f>SUMIFS(LANCAMENTOS!$F$6:$F$505,LANCAMENTOS!$B$6:$B$505,A19,LANCAMENTOS!$G$6:$G$505,"Previsto")</f>
        <v>7800</v>
      </c>
      <c r="G19" s="15">
        <f>CONFIG!$B$7+SUMIFS(LANCAMENTOS!$E$6:$E$505,LANCAMENTOS!$B$6:$B$505,"&gt;="&amp;CONFIG!$B$5,LANCAMENTOS!$B$6:$B$505,"&lt;="&amp;A19)-SUMIFS(LANCAMENTOS!$F$6:$F$505,LANCAMENTOS!$B$6:$B$505,"&gt;="&amp;CONFIG!$B$5,LANCAMENTOS!$B$6:$B$505,"&lt;="&amp;A19)</f>
        <v>20550</v>
      </c>
      <c r="H19" s="14" t="str">
        <f t="shared" si="0"/>
        <v>OK</v>
      </c>
      <c r="I19" s="15">
        <f ca="1">IF(AND(A19&gt;=TODAY(),A19&lt;=TODAY()+CONFIG!$B$6),G19,"")</f>
        <v>20550</v>
      </c>
      <c r="J19" s="14" t="str">
        <f ca="1">IF(AND(A19&gt;=TODAY(),A19&lt;=TODAY()+CONFIG!$B$6,G19&lt;0),"FALTA DE CAIXA","")</f>
        <v/>
      </c>
    </row>
    <row r="20" spans="1:10">
      <c r="A20" s="17">
        <f t="shared" si="1"/>
        <v>46250</v>
      </c>
      <c r="B20" s="15">
        <f>SUMIFS(LANCAMENTOS!$E$6:$E$505,LANCAMENTOS!$B$6:$B$505,A20,LANCAMENTOS!$G$6:$G$505,"Realizado")</f>
        <v>0</v>
      </c>
      <c r="C20" s="15">
        <f>SUMIFS(LANCAMENTOS!$F$6:$F$505,LANCAMENTOS!$B$6:$B$505,A20,LANCAMENTOS!$G$6:$G$505,"Realizado")</f>
        <v>0</v>
      </c>
      <c r="D20" s="15" t="str">
        <f ca="1">IF(A20&gt;TODAY(),"",CONFIG!$B$7+SUMIFS(LANCAMENTOS!$E$6:$E$505,LANCAMENTOS!$B$6:$B$505,"&gt;="&amp;CONFIG!$B$5,LANCAMENTOS!$B$6:$B$505,"&lt;="&amp;A20,LANCAMENTOS!$G$6:$G$505,"Realizado")-SUMIFS(LANCAMENTOS!$F$6:$F$505,LANCAMENTOS!$B$6:$B$505,"&gt;="&amp;CONFIG!$B$5,LANCAMENTOS!$B$6:$B$505,"&lt;="&amp;A20,LANCAMENTOS!$G$6:$G$505,"Realizado"))</f>
        <v/>
      </c>
      <c r="E20" s="15">
        <f>SUMIFS(LANCAMENTOS!$E$6:$E$505,LANCAMENTOS!$B$6:$B$505,A20,LANCAMENTOS!$G$6:$G$505,"Previsto")</f>
        <v>0</v>
      </c>
      <c r="F20" s="15">
        <f>SUMIFS(LANCAMENTOS!$F$6:$F$505,LANCAMENTOS!$B$6:$B$505,A20,LANCAMENTOS!$G$6:$G$505,"Previsto")</f>
        <v>0</v>
      </c>
      <c r="G20" s="15">
        <f>CONFIG!$B$7+SUMIFS(LANCAMENTOS!$E$6:$E$505,LANCAMENTOS!$B$6:$B$505,"&gt;="&amp;CONFIG!$B$5,LANCAMENTOS!$B$6:$B$505,"&lt;="&amp;A20)-SUMIFS(LANCAMENTOS!$F$6:$F$505,LANCAMENTOS!$B$6:$B$505,"&gt;="&amp;CONFIG!$B$5,LANCAMENTOS!$B$6:$B$505,"&lt;="&amp;A20)</f>
        <v>20550</v>
      </c>
      <c r="H20" s="14" t="str">
        <f t="shared" si="0"/>
        <v>OK</v>
      </c>
      <c r="I20" s="15">
        <f ca="1">IF(AND(A20&gt;=TODAY(),A20&lt;=TODAY()+CONFIG!$B$6),G20,"")</f>
        <v>20550</v>
      </c>
      <c r="J20" s="14" t="str">
        <f ca="1">IF(AND(A20&gt;=TODAY(),A20&lt;=TODAY()+CONFIG!$B$6,G20&lt;0),"FALTA DE CAIXA","")</f>
        <v/>
      </c>
    </row>
    <row r="21" spans="1:10">
      <c r="A21" s="17">
        <f t="shared" si="1"/>
        <v>46251</v>
      </c>
      <c r="B21" s="15">
        <f>SUMIFS(LANCAMENTOS!$E$6:$E$505,LANCAMENTOS!$B$6:$B$505,A21,LANCAMENTOS!$G$6:$G$505,"Realizado")</f>
        <v>0</v>
      </c>
      <c r="C21" s="15">
        <f>SUMIFS(LANCAMENTOS!$F$6:$F$505,LANCAMENTOS!$B$6:$B$505,A21,LANCAMENTOS!$G$6:$G$505,"Realizado")</f>
        <v>0</v>
      </c>
      <c r="D21" s="15" t="str">
        <f ca="1">IF(A21&gt;TODAY(),"",CONFIG!$B$7+SUMIFS(LANCAMENTOS!$E$6:$E$505,LANCAMENTOS!$B$6:$B$505,"&gt;="&amp;CONFIG!$B$5,LANCAMENTOS!$B$6:$B$505,"&lt;="&amp;A21,LANCAMENTOS!$G$6:$G$505,"Realizado")-SUMIFS(LANCAMENTOS!$F$6:$F$505,LANCAMENTOS!$B$6:$B$505,"&gt;="&amp;CONFIG!$B$5,LANCAMENTOS!$B$6:$B$505,"&lt;="&amp;A21,LANCAMENTOS!$G$6:$G$505,"Realizado"))</f>
        <v/>
      </c>
      <c r="E21" s="15">
        <f>SUMIFS(LANCAMENTOS!$E$6:$E$505,LANCAMENTOS!$B$6:$B$505,A21,LANCAMENTOS!$G$6:$G$505,"Previsto")</f>
        <v>0</v>
      </c>
      <c r="F21" s="15">
        <f>SUMIFS(LANCAMENTOS!$F$6:$F$505,LANCAMENTOS!$B$6:$B$505,A21,LANCAMENTOS!$G$6:$G$505,"Previsto")</f>
        <v>0</v>
      </c>
      <c r="G21" s="15">
        <f>CONFIG!$B$7+SUMIFS(LANCAMENTOS!$E$6:$E$505,LANCAMENTOS!$B$6:$B$505,"&gt;="&amp;CONFIG!$B$5,LANCAMENTOS!$B$6:$B$505,"&lt;="&amp;A21)-SUMIFS(LANCAMENTOS!$F$6:$F$505,LANCAMENTOS!$B$6:$B$505,"&gt;="&amp;CONFIG!$B$5,LANCAMENTOS!$B$6:$B$505,"&lt;="&amp;A21)</f>
        <v>20550</v>
      </c>
      <c r="H21" s="14" t="str">
        <f t="shared" si="0"/>
        <v>OK</v>
      </c>
      <c r="I21" s="15">
        <f ca="1">IF(AND(A21&gt;=TODAY(),A21&lt;=TODAY()+CONFIG!$B$6),G21,"")</f>
        <v>20550</v>
      </c>
      <c r="J21" s="14" t="str">
        <f ca="1">IF(AND(A21&gt;=TODAY(),A21&lt;=TODAY()+CONFIG!$B$6,G21&lt;0),"FALTA DE CAIXA","")</f>
        <v/>
      </c>
    </row>
    <row r="22" spans="1:10">
      <c r="A22" s="17">
        <f t="shared" si="1"/>
        <v>46252</v>
      </c>
      <c r="B22" s="15">
        <f>SUMIFS(LANCAMENTOS!$E$6:$E$505,LANCAMENTOS!$B$6:$B$505,A22,LANCAMENTOS!$G$6:$G$505,"Realizado")</f>
        <v>0</v>
      </c>
      <c r="C22" s="15">
        <f>SUMIFS(LANCAMENTOS!$F$6:$F$505,LANCAMENTOS!$B$6:$B$505,A22,LANCAMENTOS!$G$6:$G$505,"Realizado")</f>
        <v>0</v>
      </c>
      <c r="D22" s="15" t="str">
        <f ca="1">IF(A22&gt;TODAY(),"",CONFIG!$B$7+SUMIFS(LANCAMENTOS!$E$6:$E$505,LANCAMENTOS!$B$6:$B$505,"&gt;="&amp;CONFIG!$B$5,LANCAMENTOS!$B$6:$B$505,"&lt;="&amp;A22,LANCAMENTOS!$G$6:$G$505,"Realizado")-SUMIFS(LANCAMENTOS!$F$6:$F$505,LANCAMENTOS!$B$6:$B$505,"&gt;="&amp;CONFIG!$B$5,LANCAMENTOS!$B$6:$B$505,"&lt;="&amp;A22,LANCAMENTOS!$G$6:$G$505,"Realizado"))</f>
        <v/>
      </c>
      <c r="E22" s="15">
        <f>SUMIFS(LANCAMENTOS!$E$6:$E$505,LANCAMENTOS!$B$6:$B$505,A22,LANCAMENTOS!$G$6:$G$505,"Previsto")</f>
        <v>0</v>
      </c>
      <c r="F22" s="15">
        <f>SUMIFS(LANCAMENTOS!$F$6:$F$505,LANCAMENTOS!$B$6:$B$505,A22,LANCAMENTOS!$G$6:$G$505,"Previsto")</f>
        <v>3100</v>
      </c>
      <c r="G22" s="15">
        <f>CONFIG!$B$7+SUMIFS(LANCAMENTOS!$E$6:$E$505,LANCAMENTOS!$B$6:$B$505,"&gt;="&amp;CONFIG!$B$5,LANCAMENTOS!$B$6:$B$505,"&lt;="&amp;A22)-SUMIFS(LANCAMENTOS!$F$6:$F$505,LANCAMENTOS!$B$6:$B$505,"&gt;="&amp;CONFIG!$B$5,LANCAMENTOS!$B$6:$B$505,"&lt;="&amp;A22)</f>
        <v>17450</v>
      </c>
      <c r="H22" s="14" t="str">
        <f t="shared" si="0"/>
        <v>OK</v>
      </c>
      <c r="I22" s="15">
        <f ca="1">IF(AND(A22&gt;=TODAY(),A22&lt;=TODAY()+CONFIG!$B$6),G22,"")</f>
        <v>17450</v>
      </c>
      <c r="J22" s="14" t="str">
        <f ca="1">IF(AND(A22&gt;=TODAY(),A22&lt;=TODAY()+CONFIG!$B$6,G22&lt;0),"FALTA DE CAIXA","")</f>
        <v/>
      </c>
    </row>
    <row r="23" spans="1:10">
      <c r="A23" s="17">
        <f t="shared" si="1"/>
        <v>46253</v>
      </c>
      <c r="B23" s="15">
        <f>SUMIFS(LANCAMENTOS!$E$6:$E$505,LANCAMENTOS!$B$6:$B$505,A23,LANCAMENTOS!$G$6:$G$505,"Realizado")</f>
        <v>0</v>
      </c>
      <c r="C23" s="15">
        <f>SUMIFS(LANCAMENTOS!$F$6:$F$505,LANCAMENTOS!$B$6:$B$505,A23,LANCAMENTOS!$G$6:$G$505,"Realizado")</f>
        <v>0</v>
      </c>
      <c r="D23" s="15" t="str">
        <f ca="1">IF(A23&gt;TODAY(),"",CONFIG!$B$7+SUMIFS(LANCAMENTOS!$E$6:$E$505,LANCAMENTOS!$B$6:$B$505,"&gt;="&amp;CONFIG!$B$5,LANCAMENTOS!$B$6:$B$505,"&lt;="&amp;A23,LANCAMENTOS!$G$6:$G$505,"Realizado")-SUMIFS(LANCAMENTOS!$F$6:$F$505,LANCAMENTOS!$B$6:$B$505,"&gt;="&amp;CONFIG!$B$5,LANCAMENTOS!$B$6:$B$505,"&lt;="&amp;A23,LANCAMENTOS!$G$6:$G$505,"Realizado"))</f>
        <v/>
      </c>
      <c r="E23" s="15">
        <f>SUMIFS(LANCAMENTOS!$E$6:$E$505,LANCAMENTOS!$B$6:$B$505,A23,LANCAMENTOS!$G$6:$G$505,"Previsto")</f>
        <v>0</v>
      </c>
      <c r="F23" s="15">
        <f>SUMIFS(LANCAMENTOS!$F$6:$F$505,LANCAMENTOS!$B$6:$B$505,A23,LANCAMENTOS!$G$6:$G$505,"Previsto")</f>
        <v>0</v>
      </c>
      <c r="G23" s="15">
        <f>CONFIG!$B$7+SUMIFS(LANCAMENTOS!$E$6:$E$505,LANCAMENTOS!$B$6:$B$505,"&gt;="&amp;CONFIG!$B$5,LANCAMENTOS!$B$6:$B$505,"&lt;="&amp;A23)-SUMIFS(LANCAMENTOS!$F$6:$F$505,LANCAMENTOS!$B$6:$B$505,"&gt;="&amp;CONFIG!$B$5,LANCAMENTOS!$B$6:$B$505,"&lt;="&amp;A23)</f>
        <v>17450</v>
      </c>
      <c r="H23" s="14" t="str">
        <f t="shared" si="0"/>
        <v>OK</v>
      </c>
      <c r="I23" s="15">
        <f ca="1">IF(AND(A23&gt;=TODAY(),A23&lt;=TODAY()+CONFIG!$B$6),G23,"")</f>
        <v>17450</v>
      </c>
      <c r="J23" s="14" t="str">
        <f ca="1">IF(AND(A23&gt;=TODAY(),A23&lt;=TODAY()+CONFIG!$B$6,G23&lt;0),"FALTA DE CAIXA","")</f>
        <v/>
      </c>
    </row>
    <row r="24" spans="1:10">
      <c r="A24" s="17">
        <f t="shared" si="1"/>
        <v>46254</v>
      </c>
      <c r="B24" s="15">
        <f>SUMIFS(LANCAMENTOS!$E$6:$E$505,LANCAMENTOS!$B$6:$B$505,A24,LANCAMENTOS!$G$6:$G$505,"Realizado")</f>
        <v>0</v>
      </c>
      <c r="C24" s="15">
        <f>SUMIFS(LANCAMENTOS!$F$6:$F$505,LANCAMENTOS!$B$6:$B$505,A24,LANCAMENTOS!$G$6:$G$505,"Realizado")</f>
        <v>0</v>
      </c>
      <c r="D24" s="15" t="str">
        <f ca="1">IF(A24&gt;TODAY(),"",CONFIG!$B$7+SUMIFS(LANCAMENTOS!$E$6:$E$505,LANCAMENTOS!$B$6:$B$505,"&gt;="&amp;CONFIG!$B$5,LANCAMENTOS!$B$6:$B$505,"&lt;="&amp;A24,LANCAMENTOS!$G$6:$G$505,"Realizado")-SUMIFS(LANCAMENTOS!$F$6:$F$505,LANCAMENTOS!$B$6:$B$505,"&gt;="&amp;CONFIG!$B$5,LANCAMENTOS!$B$6:$B$505,"&lt;="&amp;A24,LANCAMENTOS!$G$6:$G$505,"Realizado"))</f>
        <v/>
      </c>
      <c r="E24" s="15">
        <f>SUMIFS(LANCAMENTOS!$E$6:$E$505,LANCAMENTOS!$B$6:$B$505,A24,LANCAMENTOS!$G$6:$G$505,"Previsto")</f>
        <v>0</v>
      </c>
      <c r="F24" s="15">
        <f>SUMIFS(LANCAMENTOS!$F$6:$F$505,LANCAMENTOS!$B$6:$B$505,A24,LANCAMENTOS!$G$6:$G$505,"Previsto")</f>
        <v>650</v>
      </c>
      <c r="G24" s="15">
        <f>CONFIG!$B$7+SUMIFS(LANCAMENTOS!$E$6:$E$505,LANCAMENTOS!$B$6:$B$505,"&gt;="&amp;CONFIG!$B$5,LANCAMENTOS!$B$6:$B$505,"&lt;="&amp;A24)-SUMIFS(LANCAMENTOS!$F$6:$F$505,LANCAMENTOS!$B$6:$B$505,"&gt;="&amp;CONFIG!$B$5,LANCAMENTOS!$B$6:$B$505,"&lt;="&amp;A24)</f>
        <v>16800</v>
      </c>
      <c r="H24" s="14" t="str">
        <f t="shared" si="0"/>
        <v>OK</v>
      </c>
      <c r="I24" s="15">
        <f ca="1">IF(AND(A24&gt;=TODAY(),A24&lt;=TODAY()+CONFIG!$B$6),G24,"")</f>
        <v>16800</v>
      </c>
      <c r="J24" s="14" t="str">
        <f ca="1">IF(AND(A24&gt;=TODAY(),A24&lt;=TODAY()+CONFIG!$B$6,G24&lt;0),"FALTA DE CAIXA","")</f>
        <v/>
      </c>
    </row>
    <row r="25" spans="1:10">
      <c r="A25" s="17">
        <f t="shared" si="1"/>
        <v>46255</v>
      </c>
      <c r="B25" s="15">
        <f>SUMIFS(LANCAMENTOS!$E$6:$E$505,LANCAMENTOS!$B$6:$B$505,A25,LANCAMENTOS!$G$6:$G$505,"Realizado")</f>
        <v>0</v>
      </c>
      <c r="C25" s="15">
        <f>SUMIFS(LANCAMENTOS!$F$6:$F$505,LANCAMENTOS!$B$6:$B$505,A25,LANCAMENTOS!$G$6:$G$505,"Realizado")</f>
        <v>0</v>
      </c>
      <c r="D25" s="15" t="str">
        <f ca="1">IF(A25&gt;TODAY(),"",CONFIG!$B$7+SUMIFS(LANCAMENTOS!$E$6:$E$505,LANCAMENTOS!$B$6:$B$505,"&gt;="&amp;CONFIG!$B$5,LANCAMENTOS!$B$6:$B$505,"&lt;="&amp;A25,LANCAMENTOS!$G$6:$G$505,"Realizado")-SUMIFS(LANCAMENTOS!$F$6:$F$505,LANCAMENTOS!$B$6:$B$505,"&gt;="&amp;CONFIG!$B$5,LANCAMENTOS!$B$6:$B$505,"&lt;="&amp;A25,LANCAMENTOS!$G$6:$G$505,"Realizado"))</f>
        <v/>
      </c>
      <c r="E25" s="15">
        <f>SUMIFS(LANCAMENTOS!$E$6:$E$505,LANCAMENTOS!$B$6:$B$505,A25,LANCAMENTOS!$G$6:$G$505,"Previsto")</f>
        <v>0</v>
      </c>
      <c r="F25" s="15">
        <f>SUMIFS(LANCAMENTOS!$F$6:$F$505,LANCAMENTOS!$B$6:$B$505,A25,LANCAMENTOS!$G$6:$G$505,"Previsto")</f>
        <v>0</v>
      </c>
      <c r="G25" s="15">
        <f>CONFIG!$B$7+SUMIFS(LANCAMENTOS!$E$6:$E$505,LANCAMENTOS!$B$6:$B$505,"&gt;="&amp;CONFIG!$B$5,LANCAMENTOS!$B$6:$B$505,"&lt;="&amp;A25)-SUMIFS(LANCAMENTOS!$F$6:$F$505,LANCAMENTOS!$B$6:$B$505,"&gt;="&amp;CONFIG!$B$5,LANCAMENTOS!$B$6:$B$505,"&lt;="&amp;A25)</f>
        <v>16800</v>
      </c>
      <c r="H25" s="14" t="str">
        <f t="shared" si="0"/>
        <v>OK</v>
      </c>
      <c r="I25" s="15">
        <f ca="1">IF(AND(A25&gt;=TODAY(),A25&lt;=TODAY()+CONFIG!$B$6),G25,"")</f>
        <v>16800</v>
      </c>
      <c r="J25" s="14" t="str">
        <f ca="1">IF(AND(A25&gt;=TODAY(),A25&lt;=TODAY()+CONFIG!$B$6,G25&lt;0),"FALTA DE CAIXA","")</f>
        <v/>
      </c>
    </row>
    <row r="26" spans="1:10">
      <c r="A26" s="17">
        <f t="shared" si="1"/>
        <v>46256</v>
      </c>
      <c r="B26" s="15">
        <f>SUMIFS(LANCAMENTOS!$E$6:$E$505,LANCAMENTOS!$B$6:$B$505,A26,LANCAMENTOS!$G$6:$G$505,"Realizado")</f>
        <v>0</v>
      </c>
      <c r="C26" s="15">
        <f>SUMIFS(LANCAMENTOS!$F$6:$F$505,LANCAMENTOS!$B$6:$B$505,A26,LANCAMENTOS!$G$6:$G$505,"Realizado")</f>
        <v>0</v>
      </c>
      <c r="D26" s="15" t="str">
        <f ca="1">IF(A26&gt;TODAY(),"",CONFIG!$B$7+SUMIFS(LANCAMENTOS!$E$6:$E$505,LANCAMENTOS!$B$6:$B$505,"&gt;="&amp;CONFIG!$B$5,LANCAMENTOS!$B$6:$B$505,"&lt;="&amp;A26,LANCAMENTOS!$G$6:$G$505,"Realizado")-SUMIFS(LANCAMENTOS!$F$6:$F$505,LANCAMENTOS!$B$6:$B$505,"&gt;="&amp;CONFIG!$B$5,LANCAMENTOS!$B$6:$B$505,"&lt;="&amp;A26,LANCAMENTOS!$G$6:$G$505,"Realizado"))</f>
        <v/>
      </c>
      <c r="E26" s="15">
        <f>SUMIFS(LANCAMENTOS!$E$6:$E$505,LANCAMENTOS!$B$6:$B$505,A26,LANCAMENTOS!$G$6:$G$505,"Previsto")</f>
        <v>0</v>
      </c>
      <c r="F26" s="15">
        <f>SUMIFS(LANCAMENTOS!$F$6:$F$505,LANCAMENTOS!$B$6:$B$505,A26,LANCAMENTOS!$G$6:$G$505,"Previsto")</f>
        <v>0</v>
      </c>
      <c r="G26" s="15">
        <f>CONFIG!$B$7+SUMIFS(LANCAMENTOS!$E$6:$E$505,LANCAMENTOS!$B$6:$B$505,"&gt;="&amp;CONFIG!$B$5,LANCAMENTOS!$B$6:$B$505,"&lt;="&amp;A26)-SUMIFS(LANCAMENTOS!$F$6:$F$505,LANCAMENTOS!$B$6:$B$505,"&gt;="&amp;CONFIG!$B$5,LANCAMENTOS!$B$6:$B$505,"&lt;="&amp;A26)</f>
        <v>16800</v>
      </c>
      <c r="H26" s="14" t="str">
        <f t="shared" si="0"/>
        <v>OK</v>
      </c>
      <c r="I26" s="15">
        <f ca="1">IF(AND(A26&gt;=TODAY(),A26&lt;=TODAY()+CONFIG!$B$6),G26,"")</f>
        <v>16800</v>
      </c>
      <c r="J26" s="14" t="str">
        <f ca="1">IF(AND(A26&gt;=TODAY(),A26&lt;=TODAY()+CONFIG!$B$6,G26&lt;0),"FALTA DE CAIXA","")</f>
        <v/>
      </c>
    </row>
    <row r="27" spans="1:10">
      <c r="A27" s="17">
        <f t="shared" si="1"/>
        <v>46257</v>
      </c>
      <c r="B27" s="15">
        <f>SUMIFS(LANCAMENTOS!$E$6:$E$505,LANCAMENTOS!$B$6:$B$505,A27,LANCAMENTOS!$G$6:$G$505,"Realizado")</f>
        <v>0</v>
      </c>
      <c r="C27" s="15">
        <f>SUMIFS(LANCAMENTOS!$F$6:$F$505,LANCAMENTOS!$B$6:$B$505,A27,LANCAMENTOS!$G$6:$G$505,"Realizado")</f>
        <v>0</v>
      </c>
      <c r="D27" s="15" t="str">
        <f ca="1">IF(A27&gt;TODAY(),"",CONFIG!$B$7+SUMIFS(LANCAMENTOS!$E$6:$E$505,LANCAMENTOS!$B$6:$B$505,"&gt;="&amp;CONFIG!$B$5,LANCAMENTOS!$B$6:$B$505,"&lt;="&amp;A27,LANCAMENTOS!$G$6:$G$505,"Realizado")-SUMIFS(LANCAMENTOS!$F$6:$F$505,LANCAMENTOS!$B$6:$B$505,"&gt;="&amp;CONFIG!$B$5,LANCAMENTOS!$B$6:$B$505,"&lt;="&amp;A27,LANCAMENTOS!$G$6:$G$505,"Realizado"))</f>
        <v/>
      </c>
      <c r="E27" s="15">
        <f>SUMIFS(LANCAMENTOS!$E$6:$E$505,LANCAMENTOS!$B$6:$B$505,A27,LANCAMENTOS!$G$6:$G$505,"Previsto")</f>
        <v>0</v>
      </c>
      <c r="F27" s="15">
        <f>SUMIFS(LANCAMENTOS!$F$6:$F$505,LANCAMENTOS!$B$6:$B$505,A27,LANCAMENTOS!$G$6:$G$505,"Previsto")</f>
        <v>0</v>
      </c>
      <c r="G27" s="15">
        <f>CONFIG!$B$7+SUMIFS(LANCAMENTOS!$E$6:$E$505,LANCAMENTOS!$B$6:$B$505,"&gt;="&amp;CONFIG!$B$5,LANCAMENTOS!$B$6:$B$505,"&lt;="&amp;A27)-SUMIFS(LANCAMENTOS!$F$6:$F$505,LANCAMENTOS!$B$6:$B$505,"&gt;="&amp;CONFIG!$B$5,LANCAMENTOS!$B$6:$B$505,"&lt;="&amp;A27)</f>
        <v>16800</v>
      </c>
      <c r="H27" s="14" t="str">
        <f t="shared" si="0"/>
        <v>OK</v>
      </c>
      <c r="I27" s="15">
        <f ca="1">IF(AND(A27&gt;=TODAY(),A27&lt;=TODAY()+CONFIG!$B$6),G27,"")</f>
        <v>16800</v>
      </c>
      <c r="J27" s="14" t="str">
        <f ca="1">IF(AND(A27&gt;=TODAY(),A27&lt;=TODAY()+CONFIG!$B$6,G27&lt;0),"FALTA DE CAIXA","")</f>
        <v/>
      </c>
    </row>
    <row r="28" spans="1:10">
      <c r="A28" s="17">
        <f t="shared" si="1"/>
        <v>46258</v>
      </c>
      <c r="B28" s="15">
        <f>SUMIFS(LANCAMENTOS!$E$6:$E$505,LANCAMENTOS!$B$6:$B$505,A28,LANCAMENTOS!$G$6:$G$505,"Realizado")</f>
        <v>0</v>
      </c>
      <c r="C28" s="15">
        <f>SUMIFS(LANCAMENTOS!$F$6:$F$505,LANCAMENTOS!$B$6:$B$505,A28,LANCAMENTOS!$G$6:$G$505,"Realizado")</f>
        <v>0</v>
      </c>
      <c r="D28" s="15" t="str">
        <f ca="1">IF(A28&gt;TODAY(),"",CONFIG!$B$7+SUMIFS(LANCAMENTOS!$E$6:$E$505,LANCAMENTOS!$B$6:$B$505,"&gt;="&amp;CONFIG!$B$5,LANCAMENTOS!$B$6:$B$505,"&lt;="&amp;A28,LANCAMENTOS!$G$6:$G$505,"Realizado")-SUMIFS(LANCAMENTOS!$F$6:$F$505,LANCAMENTOS!$B$6:$B$505,"&gt;="&amp;CONFIG!$B$5,LANCAMENTOS!$B$6:$B$505,"&lt;="&amp;A28,LANCAMENTOS!$G$6:$G$505,"Realizado"))</f>
        <v/>
      </c>
      <c r="E28" s="15">
        <f>SUMIFS(LANCAMENTOS!$E$6:$E$505,LANCAMENTOS!$B$6:$B$505,A28,LANCAMENTOS!$G$6:$G$505,"Previsto")</f>
        <v>0</v>
      </c>
      <c r="F28" s="15">
        <f>SUMIFS(LANCAMENTOS!$F$6:$F$505,LANCAMENTOS!$B$6:$B$505,A28,LANCAMENTOS!$G$6:$G$505,"Previsto")</f>
        <v>0</v>
      </c>
      <c r="G28" s="15">
        <f>CONFIG!$B$7+SUMIFS(LANCAMENTOS!$E$6:$E$505,LANCAMENTOS!$B$6:$B$505,"&gt;="&amp;CONFIG!$B$5,LANCAMENTOS!$B$6:$B$505,"&lt;="&amp;A28)-SUMIFS(LANCAMENTOS!$F$6:$F$505,LANCAMENTOS!$B$6:$B$505,"&gt;="&amp;CONFIG!$B$5,LANCAMENTOS!$B$6:$B$505,"&lt;="&amp;A28)</f>
        <v>16800</v>
      </c>
      <c r="H28" s="14" t="str">
        <f t="shared" si="0"/>
        <v>OK</v>
      </c>
      <c r="I28" s="15">
        <f ca="1">IF(AND(A28&gt;=TODAY(),A28&lt;=TODAY()+CONFIG!$B$6),G28,"")</f>
        <v>16800</v>
      </c>
      <c r="J28" s="14" t="str">
        <f ca="1">IF(AND(A28&gt;=TODAY(),A28&lt;=TODAY()+CONFIG!$B$6,G28&lt;0),"FALTA DE CAIXA","")</f>
        <v/>
      </c>
    </row>
    <row r="29" spans="1:10">
      <c r="A29" s="17">
        <f t="shared" si="1"/>
        <v>46259</v>
      </c>
      <c r="B29" s="15">
        <f>SUMIFS(LANCAMENTOS!$E$6:$E$505,LANCAMENTOS!$B$6:$B$505,A29,LANCAMENTOS!$G$6:$G$505,"Realizado")</f>
        <v>0</v>
      </c>
      <c r="C29" s="15">
        <f>SUMIFS(LANCAMENTOS!$F$6:$F$505,LANCAMENTOS!$B$6:$B$505,A29,LANCAMENTOS!$G$6:$G$505,"Realizado")</f>
        <v>0</v>
      </c>
      <c r="D29" s="15" t="str">
        <f ca="1">IF(A29&gt;TODAY(),"",CONFIG!$B$7+SUMIFS(LANCAMENTOS!$E$6:$E$505,LANCAMENTOS!$B$6:$B$505,"&gt;="&amp;CONFIG!$B$5,LANCAMENTOS!$B$6:$B$505,"&lt;="&amp;A29,LANCAMENTOS!$G$6:$G$505,"Realizado")-SUMIFS(LANCAMENTOS!$F$6:$F$505,LANCAMENTOS!$B$6:$B$505,"&gt;="&amp;CONFIG!$B$5,LANCAMENTOS!$B$6:$B$505,"&lt;="&amp;A29,LANCAMENTOS!$G$6:$G$505,"Realizado"))</f>
        <v/>
      </c>
      <c r="E29" s="15">
        <f>SUMIFS(LANCAMENTOS!$E$6:$E$505,LANCAMENTOS!$B$6:$B$505,A29,LANCAMENTOS!$G$6:$G$505,"Previsto")</f>
        <v>3200</v>
      </c>
      <c r="F29" s="15">
        <f>SUMIFS(LANCAMENTOS!$F$6:$F$505,LANCAMENTOS!$B$6:$B$505,A29,LANCAMENTOS!$G$6:$G$505,"Previsto")</f>
        <v>0</v>
      </c>
      <c r="G29" s="15">
        <f>CONFIG!$B$7+SUMIFS(LANCAMENTOS!$E$6:$E$505,LANCAMENTOS!$B$6:$B$505,"&gt;="&amp;CONFIG!$B$5,LANCAMENTOS!$B$6:$B$505,"&lt;="&amp;A29)-SUMIFS(LANCAMENTOS!$F$6:$F$505,LANCAMENTOS!$B$6:$B$505,"&gt;="&amp;CONFIG!$B$5,LANCAMENTOS!$B$6:$B$505,"&lt;="&amp;A29)</f>
        <v>20000</v>
      </c>
      <c r="H29" s="14" t="str">
        <f t="shared" si="0"/>
        <v>OK</v>
      </c>
      <c r="I29" s="15">
        <f ca="1">IF(AND(A29&gt;=TODAY(),A29&lt;=TODAY()+CONFIG!$B$6),G29,"")</f>
        <v>20000</v>
      </c>
      <c r="J29" s="14" t="str">
        <f ca="1">IF(AND(A29&gt;=TODAY(),A29&lt;=TODAY()+CONFIG!$B$6,G29&lt;0),"FALTA DE CAIXA","")</f>
        <v/>
      </c>
    </row>
    <row r="30" spans="1:10">
      <c r="A30" s="17">
        <f t="shared" si="1"/>
        <v>46260</v>
      </c>
      <c r="B30" s="15">
        <f>SUMIFS(LANCAMENTOS!$E$6:$E$505,LANCAMENTOS!$B$6:$B$505,A30,LANCAMENTOS!$G$6:$G$505,"Realizado")</f>
        <v>0</v>
      </c>
      <c r="C30" s="15">
        <f>SUMIFS(LANCAMENTOS!$F$6:$F$505,LANCAMENTOS!$B$6:$B$505,A30,LANCAMENTOS!$G$6:$G$505,"Realizado")</f>
        <v>0</v>
      </c>
      <c r="D30" s="15" t="str">
        <f ca="1">IF(A30&gt;TODAY(),"",CONFIG!$B$7+SUMIFS(LANCAMENTOS!$E$6:$E$505,LANCAMENTOS!$B$6:$B$505,"&gt;="&amp;CONFIG!$B$5,LANCAMENTOS!$B$6:$B$505,"&lt;="&amp;A30,LANCAMENTOS!$G$6:$G$505,"Realizado")-SUMIFS(LANCAMENTOS!$F$6:$F$505,LANCAMENTOS!$B$6:$B$505,"&gt;="&amp;CONFIG!$B$5,LANCAMENTOS!$B$6:$B$505,"&lt;="&amp;A30,LANCAMENTOS!$G$6:$G$505,"Realizado"))</f>
        <v/>
      </c>
      <c r="E30" s="15">
        <f>SUMIFS(LANCAMENTOS!$E$6:$E$505,LANCAMENTOS!$B$6:$B$505,A30,LANCAMENTOS!$G$6:$G$505,"Previsto")</f>
        <v>0</v>
      </c>
      <c r="F30" s="15">
        <f>SUMIFS(LANCAMENTOS!$F$6:$F$505,LANCAMENTOS!$B$6:$B$505,A30,LANCAMENTOS!$G$6:$G$505,"Previsto")</f>
        <v>0</v>
      </c>
      <c r="G30" s="15">
        <f>CONFIG!$B$7+SUMIFS(LANCAMENTOS!$E$6:$E$505,LANCAMENTOS!$B$6:$B$505,"&gt;="&amp;CONFIG!$B$5,LANCAMENTOS!$B$6:$B$505,"&lt;="&amp;A30)-SUMIFS(LANCAMENTOS!$F$6:$F$505,LANCAMENTOS!$B$6:$B$505,"&gt;="&amp;CONFIG!$B$5,LANCAMENTOS!$B$6:$B$505,"&lt;="&amp;A30)</f>
        <v>20000</v>
      </c>
      <c r="H30" s="14" t="str">
        <f t="shared" si="0"/>
        <v>OK</v>
      </c>
      <c r="I30" s="15">
        <f ca="1">IF(AND(A30&gt;=TODAY(),A30&lt;=TODAY()+CONFIG!$B$6),G30,"")</f>
        <v>20000</v>
      </c>
      <c r="J30" s="14" t="str">
        <f ca="1">IF(AND(A30&gt;=TODAY(),A30&lt;=TODAY()+CONFIG!$B$6,G30&lt;0),"FALTA DE CAIXA","")</f>
        <v/>
      </c>
    </row>
    <row r="31" spans="1:10">
      <c r="A31" s="17">
        <f t="shared" si="1"/>
        <v>46261</v>
      </c>
      <c r="B31" s="15">
        <f>SUMIFS(LANCAMENTOS!$E$6:$E$505,LANCAMENTOS!$B$6:$B$505,A31,LANCAMENTOS!$G$6:$G$505,"Realizado")</f>
        <v>0</v>
      </c>
      <c r="C31" s="15">
        <f>SUMIFS(LANCAMENTOS!$F$6:$F$505,LANCAMENTOS!$B$6:$B$505,A31,LANCAMENTOS!$G$6:$G$505,"Realizado")</f>
        <v>0</v>
      </c>
      <c r="D31" s="15" t="str">
        <f ca="1">IF(A31&gt;TODAY(),"",CONFIG!$B$7+SUMIFS(LANCAMENTOS!$E$6:$E$505,LANCAMENTOS!$B$6:$B$505,"&gt;="&amp;CONFIG!$B$5,LANCAMENTOS!$B$6:$B$505,"&lt;="&amp;A31,LANCAMENTOS!$G$6:$G$505,"Realizado")-SUMIFS(LANCAMENTOS!$F$6:$F$505,LANCAMENTOS!$B$6:$B$505,"&gt;="&amp;CONFIG!$B$5,LANCAMENTOS!$B$6:$B$505,"&lt;="&amp;A31,LANCAMENTOS!$G$6:$G$505,"Realizado"))</f>
        <v/>
      </c>
      <c r="E31" s="15">
        <f>SUMIFS(LANCAMENTOS!$E$6:$E$505,LANCAMENTOS!$B$6:$B$505,A31,LANCAMENTOS!$G$6:$G$505,"Previsto")</f>
        <v>0</v>
      </c>
      <c r="F31" s="15">
        <f>SUMIFS(LANCAMENTOS!$F$6:$F$505,LANCAMENTOS!$B$6:$B$505,A31,LANCAMENTOS!$G$6:$G$505,"Previsto")</f>
        <v>0</v>
      </c>
      <c r="G31" s="15">
        <f>CONFIG!$B$7+SUMIFS(LANCAMENTOS!$E$6:$E$505,LANCAMENTOS!$B$6:$B$505,"&gt;="&amp;CONFIG!$B$5,LANCAMENTOS!$B$6:$B$505,"&lt;="&amp;A31)-SUMIFS(LANCAMENTOS!$F$6:$F$505,LANCAMENTOS!$B$6:$B$505,"&gt;="&amp;CONFIG!$B$5,LANCAMENTOS!$B$6:$B$505,"&lt;="&amp;A31)</f>
        <v>20000</v>
      </c>
      <c r="H31" s="14" t="str">
        <f t="shared" si="0"/>
        <v>OK</v>
      </c>
      <c r="I31" s="15">
        <f ca="1">IF(AND(A31&gt;=TODAY(),A31&lt;=TODAY()+CONFIG!$B$6),G31,"")</f>
        <v>20000</v>
      </c>
      <c r="J31" s="14" t="str">
        <f ca="1">IF(AND(A31&gt;=TODAY(),A31&lt;=TODAY()+CONFIG!$B$6,G31&lt;0),"FALTA DE CAIXA","")</f>
        <v/>
      </c>
    </row>
    <row r="32" spans="1:10">
      <c r="A32" s="17">
        <f t="shared" si="1"/>
        <v>46262</v>
      </c>
      <c r="B32" s="15">
        <f>SUMIFS(LANCAMENTOS!$E$6:$E$505,LANCAMENTOS!$B$6:$B$505,A32,LANCAMENTOS!$G$6:$G$505,"Realizado")</f>
        <v>0</v>
      </c>
      <c r="C32" s="15">
        <f>SUMIFS(LANCAMENTOS!$F$6:$F$505,LANCAMENTOS!$B$6:$B$505,A32,LANCAMENTOS!$G$6:$G$505,"Realizado")</f>
        <v>0</v>
      </c>
      <c r="D32" s="15" t="str">
        <f ca="1">IF(A32&gt;TODAY(),"",CONFIG!$B$7+SUMIFS(LANCAMENTOS!$E$6:$E$505,LANCAMENTOS!$B$6:$B$505,"&gt;="&amp;CONFIG!$B$5,LANCAMENTOS!$B$6:$B$505,"&lt;="&amp;A32,LANCAMENTOS!$G$6:$G$505,"Realizado")-SUMIFS(LANCAMENTOS!$F$6:$F$505,LANCAMENTOS!$B$6:$B$505,"&gt;="&amp;CONFIG!$B$5,LANCAMENTOS!$B$6:$B$505,"&lt;="&amp;A32,LANCAMENTOS!$G$6:$G$505,"Realizado"))</f>
        <v/>
      </c>
      <c r="E32" s="15">
        <f>SUMIFS(LANCAMENTOS!$E$6:$E$505,LANCAMENTOS!$B$6:$B$505,A32,LANCAMENTOS!$G$6:$G$505,"Previsto")</f>
        <v>0</v>
      </c>
      <c r="F32" s="15">
        <f>SUMIFS(LANCAMENTOS!$F$6:$F$505,LANCAMENTOS!$B$6:$B$505,A32,LANCAMENTOS!$G$6:$G$505,"Previsto")</f>
        <v>0</v>
      </c>
      <c r="G32" s="15">
        <f>CONFIG!$B$7+SUMIFS(LANCAMENTOS!$E$6:$E$505,LANCAMENTOS!$B$6:$B$505,"&gt;="&amp;CONFIG!$B$5,LANCAMENTOS!$B$6:$B$505,"&lt;="&amp;A32)-SUMIFS(LANCAMENTOS!$F$6:$F$505,LANCAMENTOS!$B$6:$B$505,"&gt;="&amp;CONFIG!$B$5,LANCAMENTOS!$B$6:$B$505,"&lt;="&amp;A32)</f>
        <v>20000</v>
      </c>
      <c r="H32" s="14" t="str">
        <f t="shared" si="0"/>
        <v>OK</v>
      </c>
      <c r="I32" s="15">
        <f ca="1">IF(AND(A32&gt;=TODAY(),A32&lt;=TODAY()+CONFIG!$B$6),G32,"")</f>
        <v>20000</v>
      </c>
      <c r="J32" s="14" t="str">
        <f ca="1">IF(AND(A32&gt;=TODAY(),A32&lt;=TODAY()+CONFIG!$B$6,G32&lt;0),"FALTA DE CAIXA","")</f>
        <v/>
      </c>
    </row>
    <row r="33" spans="1:10">
      <c r="A33" s="17">
        <f t="shared" si="1"/>
        <v>46263</v>
      </c>
      <c r="B33" s="15">
        <f>SUMIFS(LANCAMENTOS!$E$6:$E$505,LANCAMENTOS!$B$6:$B$505,A33,LANCAMENTOS!$G$6:$G$505,"Realizado")</f>
        <v>0</v>
      </c>
      <c r="C33" s="15">
        <f>SUMIFS(LANCAMENTOS!$F$6:$F$505,LANCAMENTOS!$B$6:$B$505,A33,LANCAMENTOS!$G$6:$G$505,"Realizado")</f>
        <v>0</v>
      </c>
      <c r="D33" s="15" t="str">
        <f ca="1">IF(A33&gt;TODAY(),"",CONFIG!$B$7+SUMIFS(LANCAMENTOS!$E$6:$E$505,LANCAMENTOS!$B$6:$B$505,"&gt;="&amp;CONFIG!$B$5,LANCAMENTOS!$B$6:$B$505,"&lt;="&amp;A33,LANCAMENTOS!$G$6:$G$505,"Realizado")-SUMIFS(LANCAMENTOS!$F$6:$F$505,LANCAMENTOS!$B$6:$B$505,"&gt;="&amp;CONFIG!$B$5,LANCAMENTOS!$B$6:$B$505,"&lt;="&amp;A33,LANCAMENTOS!$G$6:$G$505,"Realizado"))</f>
        <v/>
      </c>
      <c r="E33" s="15">
        <f>SUMIFS(LANCAMENTOS!$E$6:$E$505,LANCAMENTOS!$B$6:$B$505,A33,LANCAMENTOS!$G$6:$G$505,"Previsto")</f>
        <v>0</v>
      </c>
      <c r="F33" s="15">
        <f>SUMIFS(LANCAMENTOS!$F$6:$F$505,LANCAMENTOS!$B$6:$B$505,A33,LANCAMENTOS!$G$6:$G$505,"Previsto")</f>
        <v>0</v>
      </c>
      <c r="G33" s="15">
        <f>CONFIG!$B$7+SUMIFS(LANCAMENTOS!$E$6:$E$505,LANCAMENTOS!$B$6:$B$505,"&gt;="&amp;CONFIG!$B$5,LANCAMENTOS!$B$6:$B$505,"&lt;="&amp;A33)-SUMIFS(LANCAMENTOS!$F$6:$F$505,LANCAMENTOS!$B$6:$B$505,"&gt;="&amp;CONFIG!$B$5,LANCAMENTOS!$B$6:$B$505,"&lt;="&amp;A33)</f>
        <v>20000</v>
      </c>
      <c r="H33" s="14" t="str">
        <f t="shared" si="0"/>
        <v>OK</v>
      </c>
      <c r="I33" s="15">
        <f ca="1">IF(AND(A33&gt;=TODAY(),A33&lt;=TODAY()+CONFIG!$B$6),G33,"")</f>
        <v>20000</v>
      </c>
      <c r="J33" s="14" t="str">
        <f ca="1">IF(AND(A33&gt;=TODAY(),A33&lt;=TODAY()+CONFIG!$B$6,G33&lt;0),"FALTA DE CAIXA","")</f>
        <v/>
      </c>
    </row>
    <row r="34" spans="1:10">
      <c r="A34" s="17">
        <f t="shared" si="1"/>
        <v>46264</v>
      </c>
      <c r="B34" s="15">
        <f>SUMIFS(LANCAMENTOS!$E$6:$E$505,LANCAMENTOS!$B$6:$B$505,A34,LANCAMENTOS!$G$6:$G$505,"Realizado")</f>
        <v>0</v>
      </c>
      <c r="C34" s="15">
        <f>SUMIFS(LANCAMENTOS!$F$6:$F$505,LANCAMENTOS!$B$6:$B$505,A34,LANCAMENTOS!$G$6:$G$505,"Realizado")</f>
        <v>0</v>
      </c>
      <c r="D34" s="15" t="str">
        <f ca="1">IF(A34&gt;TODAY(),"",CONFIG!$B$7+SUMIFS(LANCAMENTOS!$E$6:$E$505,LANCAMENTOS!$B$6:$B$505,"&gt;="&amp;CONFIG!$B$5,LANCAMENTOS!$B$6:$B$505,"&lt;="&amp;A34,LANCAMENTOS!$G$6:$G$505,"Realizado")-SUMIFS(LANCAMENTOS!$F$6:$F$505,LANCAMENTOS!$B$6:$B$505,"&gt;="&amp;CONFIG!$B$5,LANCAMENTOS!$B$6:$B$505,"&lt;="&amp;A34,LANCAMENTOS!$G$6:$G$505,"Realizado"))</f>
        <v/>
      </c>
      <c r="E34" s="15">
        <f>SUMIFS(LANCAMENTOS!$E$6:$E$505,LANCAMENTOS!$B$6:$B$505,A34,LANCAMENTOS!$G$6:$G$505,"Previsto")</f>
        <v>0</v>
      </c>
      <c r="F34" s="15">
        <f>SUMIFS(LANCAMENTOS!$F$6:$F$505,LANCAMENTOS!$B$6:$B$505,A34,LANCAMENTOS!$G$6:$G$505,"Previsto")</f>
        <v>0</v>
      </c>
      <c r="G34" s="15">
        <f>CONFIG!$B$7+SUMIFS(LANCAMENTOS!$E$6:$E$505,LANCAMENTOS!$B$6:$B$505,"&gt;="&amp;CONFIG!$B$5,LANCAMENTOS!$B$6:$B$505,"&lt;="&amp;A34)-SUMIFS(LANCAMENTOS!$F$6:$F$505,LANCAMENTOS!$B$6:$B$505,"&gt;="&amp;CONFIG!$B$5,LANCAMENTOS!$B$6:$B$505,"&lt;="&amp;A34)</f>
        <v>20000</v>
      </c>
      <c r="H34" s="14" t="str">
        <f t="shared" si="0"/>
        <v>OK</v>
      </c>
      <c r="I34" s="15">
        <f ca="1">IF(AND(A34&gt;=TODAY(),A34&lt;=TODAY()+CONFIG!$B$6),G34,"")</f>
        <v>20000</v>
      </c>
      <c r="J34" s="14" t="str">
        <f ca="1">IF(AND(A34&gt;=TODAY(),A34&lt;=TODAY()+CONFIG!$B$6,G34&lt;0),"FALTA DE CAIXA","")</f>
        <v/>
      </c>
    </row>
    <row r="35" spans="1:10">
      <c r="A35" s="17">
        <f t="shared" si="1"/>
        <v>46265</v>
      </c>
      <c r="B35" s="15">
        <f>SUMIFS(LANCAMENTOS!$E$6:$E$505,LANCAMENTOS!$B$6:$B$505,A35,LANCAMENTOS!$G$6:$G$505,"Realizado")</f>
        <v>0</v>
      </c>
      <c r="C35" s="15">
        <f>SUMIFS(LANCAMENTOS!$F$6:$F$505,LANCAMENTOS!$B$6:$B$505,A35,LANCAMENTOS!$G$6:$G$505,"Realizado")</f>
        <v>0</v>
      </c>
      <c r="D35" s="15" t="str">
        <f ca="1">IF(A35&gt;TODAY(),"",CONFIG!$B$7+SUMIFS(LANCAMENTOS!$E$6:$E$505,LANCAMENTOS!$B$6:$B$505,"&gt;="&amp;CONFIG!$B$5,LANCAMENTOS!$B$6:$B$505,"&lt;="&amp;A35,LANCAMENTOS!$G$6:$G$505,"Realizado")-SUMIFS(LANCAMENTOS!$F$6:$F$505,LANCAMENTOS!$B$6:$B$505,"&gt;="&amp;CONFIG!$B$5,LANCAMENTOS!$B$6:$B$505,"&lt;="&amp;A35,LANCAMENTOS!$G$6:$G$505,"Realizado"))</f>
        <v/>
      </c>
      <c r="E35" s="15">
        <f>SUMIFS(LANCAMENTOS!$E$6:$E$505,LANCAMENTOS!$B$6:$B$505,A35,LANCAMENTOS!$G$6:$G$505,"Previsto")</f>
        <v>0</v>
      </c>
      <c r="F35" s="15">
        <f>SUMIFS(LANCAMENTOS!$F$6:$F$505,LANCAMENTOS!$B$6:$B$505,A35,LANCAMENTOS!$G$6:$G$505,"Previsto")</f>
        <v>0</v>
      </c>
      <c r="G35" s="15">
        <f>CONFIG!$B$7+SUMIFS(LANCAMENTOS!$E$6:$E$505,LANCAMENTOS!$B$6:$B$505,"&gt;="&amp;CONFIG!$B$5,LANCAMENTOS!$B$6:$B$505,"&lt;="&amp;A35)-SUMIFS(LANCAMENTOS!$F$6:$F$505,LANCAMENTOS!$B$6:$B$505,"&gt;="&amp;CONFIG!$B$5,LANCAMENTOS!$B$6:$B$505,"&lt;="&amp;A35)</f>
        <v>20000</v>
      </c>
      <c r="H35" s="14" t="str">
        <f t="shared" si="0"/>
        <v>OK</v>
      </c>
      <c r="I35" s="15">
        <f ca="1">IF(AND(A35&gt;=TODAY(),A35&lt;=TODAY()+CONFIG!$B$6),G35,"")</f>
        <v>20000</v>
      </c>
      <c r="J35" s="14" t="str">
        <f ca="1">IF(AND(A35&gt;=TODAY(),A35&lt;=TODAY()+CONFIG!$B$6,G35&lt;0),"FALTA DE CAIXA","")</f>
        <v/>
      </c>
    </row>
    <row r="36" spans="1:10">
      <c r="A36" s="17">
        <f t="shared" si="1"/>
        <v>46266</v>
      </c>
      <c r="B36" s="15">
        <f>SUMIFS(LANCAMENTOS!$E$6:$E$505,LANCAMENTOS!$B$6:$B$505,A36,LANCAMENTOS!$G$6:$G$505,"Realizado")</f>
        <v>0</v>
      </c>
      <c r="C36" s="15">
        <f>SUMIFS(LANCAMENTOS!$F$6:$F$505,LANCAMENTOS!$B$6:$B$505,A36,LANCAMENTOS!$G$6:$G$505,"Realizado")</f>
        <v>0</v>
      </c>
      <c r="D36" s="15" t="str">
        <f ca="1">IF(A36&gt;TODAY(),"",CONFIG!$B$7+SUMIFS(LANCAMENTOS!$E$6:$E$505,LANCAMENTOS!$B$6:$B$505,"&gt;="&amp;CONFIG!$B$5,LANCAMENTOS!$B$6:$B$505,"&lt;="&amp;A36,LANCAMENTOS!$G$6:$G$505,"Realizado")-SUMIFS(LANCAMENTOS!$F$6:$F$505,LANCAMENTOS!$B$6:$B$505,"&gt;="&amp;CONFIG!$B$5,LANCAMENTOS!$B$6:$B$505,"&lt;="&amp;A36,LANCAMENTOS!$G$6:$G$505,"Realizado"))</f>
        <v/>
      </c>
      <c r="E36" s="15">
        <f>SUMIFS(LANCAMENTOS!$E$6:$E$505,LANCAMENTOS!$B$6:$B$505,A36,LANCAMENTOS!$G$6:$G$505,"Previsto")</f>
        <v>0</v>
      </c>
      <c r="F36" s="15">
        <f>SUMIFS(LANCAMENTOS!$F$6:$F$505,LANCAMENTOS!$B$6:$B$505,A36,LANCAMENTOS!$G$6:$G$505,"Previsto")</f>
        <v>2200</v>
      </c>
      <c r="G36" s="15">
        <f>CONFIG!$B$7+SUMIFS(LANCAMENTOS!$E$6:$E$505,LANCAMENTOS!$B$6:$B$505,"&gt;="&amp;CONFIG!$B$5,LANCAMENTOS!$B$6:$B$505,"&lt;="&amp;A36)-SUMIFS(LANCAMENTOS!$F$6:$F$505,LANCAMENTOS!$B$6:$B$505,"&gt;="&amp;CONFIG!$B$5,LANCAMENTOS!$B$6:$B$505,"&lt;="&amp;A36)</f>
        <v>17800</v>
      </c>
      <c r="H36" s="14" t="str">
        <f t="shared" si="0"/>
        <v>OK</v>
      </c>
      <c r="I36" s="15">
        <f ca="1">IF(AND(A36&gt;=TODAY(),A36&lt;=TODAY()+CONFIG!$B$6),G36,"")</f>
        <v>17800</v>
      </c>
      <c r="J36" s="14" t="str">
        <f ca="1">IF(AND(A36&gt;=TODAY(),A36&lt;=TODAY()+CONFIG!$B$6,G36&lt;0),"FALTA DE CAIXA","")</f>
        <v/>
      </c>
    </row>
    <row r="37" spans="1:10">
      <c r="A37" s="17">
        <f t="shared" si="1"/>
        <v>46267</v>
      </c>
      <c r="B37" s="15">
        <f>SUMIFS(LANCAMENTOS!$E$6:$E$505,LANCAMENTOS!$B$6:$B$505,A37,LANCAMENTOS!$G$6:$G$505,"Realizado")</f>
        <v>0</v>
      </c>
      <c r="C37" s="15">
        <f>SUMIFS(LANCAMENTOS!$F$6:$F$505,LANCAMENTOS!$B$6:$B$505,A37,LANCAMENTOS!$G$6:$G$505,"Realizado")</f>
        <v>0</v>
      </c>
      <c r="D37" s="15" t="str">
        <f ca="1">IF(A37&gt;TODAY(),"",CONFIG!$B$7+SUMIFS(LANCAMENTOS!$E$6:$E$505,LANCAMENTOS!$B$6:$B$505,"&gt;="&amp;CONFIG!$B$5,LANCAMENTOS!$B$6:$B$505,"&lt;="&amp;A37,LANCAMENTOS!$G$6:$G$505,"Realizado")-SUMIFS(LANCAMENTOS!$F$6:$F$505,LANCAMENTOS!$B$6:$B$505,"&gt;="&amp;CONFIG!$B$5,LANCAMENTOS!$B$6:$B$505,"&lt;="&amp;A37,LANCAMENTOS!$G$6:$G$505,"Realizado"))</f>
        <v/>
      </c>
      <c r="E37" s="15">
        <f>SUMIFS(LANCAMENTOS!$E$6:$E$505,LANCAMENTOS!$B$6:$B$505,A37,LANCAMENTOS!$G$6:$G$505,"Previsto")</f>
        <v>0</v>
      </c>
      <c r="F37" s="15">
        <f>SUMIFS(LANCAMENTOS!$F$6:$F$505,LANCAMENTOS!$B$6:$B$505,A37,LANCAMENTOS!$G$6:$G$505,"Previsto")</f>
        <v>0</v>
      </c>
      <c r="G37" s="15">
        <f>CONFIG!$B$7+SUMIFS(LANCAMENTOS!$E$6:$E$505,LANCAMENTOS!$B$6:$B$505,"&gt;="&amp;CONFIG!$B$5,LANCAMENTOS!$B$6:$B$505,"&lt;="&amp;A37)-SUMIFS(LANCAMENTOS!$F$6:$F$505,LANCAMENTOS!$B$6:$B$505,"&gt;="&amp;CONFIG!$B$5,LANCAMENTOS!$B$6:$B$505,"&lt;="&amp;A37)</f>
        <v>17800</v>
      </c>
      <c r="H37" s="14" t="str">
        <f t="shared" si="0"/>
        <v>OK</v>
      </c>
      <c r="I37" s="15">
        <f ca="1">IF(AND(A37&gt;=TODAY(),A37&lt;=TODAY()+CONFIG!$B$6),G37,"")</f>
        <v>17800</v>
      </c>
      <c r="J37" s="14" t="str">
        <f ca="1">IF(AND(A37&gt;=TODAY(),A37&lt;=TODAY()+CONFIG!$B$6,G37&lt;0),"FALTA DE CAIXA","")</f>
        <v/>
      </c>
    </row>
    <row r="38" spans="1:10">
      <c r="A38" s="17">
        <f t="shared" si="1"/>
        <v>46268</v>
      </c>
      <c r="B38" s="15">
        <f>SUMIFS(LANCAMENTOS!$E$6:$E$505,LANCAMENTOS!$B$6:$B$505,A38,LANCAMENTOS!$G$6:$G$505,"Realizado")</f>
        <v>0</v>
      </c>
      <c r="C38" s="15">
        <f>SUMIFS(LANCAMENTOS!$F$6:$F$505,LANCAMENTOS!$B$6:$B$505,A38,LANCAMENTOS!$G$6:$G$505,"Realizado")</f>
        <v>0</v>
      </c>
      <c r="D38" s="15" t="str">
        <f ca="1">IF(A38&gt;TODAY(),"",CONFIG!$B$7+SUMIFS(LANCAMENTOS!$E$6:$E$505,LANCAMENTOS!$B$6:$B$505,"&gt;="&amp;CONFIG!$B$5,LANCAMENTOS!$B$6:$B$505,"&lt;="&amp;A38,LANCAMENTOS!$G$6:$G$505,"Realizado")-SUMIFS(LANCAMENTOS!$F$6:$F$505,LANCAMENTOS!$B$6:$B$505,"&gt;="&amp;CONFIG!$B$5,LANCAMENTOS!$B$6:$B$505,"&lt;="&amp;A38,LANCAMENTOS!$G$6:$G$505,"Realizado"))</f>
        <v/>
      </c>
      <c r="E38" s="15">
        <f>SUMIFS(LANCAMENTOS!$E$6:$E$505,LANCAMENTOS!$B$6:$B$505,A38,LANCAMENTOS!$G$6:$G$505,"Previsto")</f>
        <v>0</v>
      </c>
      <c r="F38" s="15">
        <f>SUMIFS(LANCAMENTOS!$F$6:$F$505,LANCAMENTOS!$B$6:$B$505,A38,LANCAMENTOS!$G$6:$G$505,"Previsto")</f>
        <v>0</v>
      </c>
      <c r="G38" s="15">
        <f>CONFIG!$B$7+SUMIFS(LANCAMENTOS!$E$6:$E$505,LANCAMENTOS!$B$6:$B$505,"&gt;="&amp;CONFIG!$B$5,LANCAMENTOS!$B$6:$B$505,"&lt;="&amp;A38)-SUMIFS(LANCAMENTOS!$F$6:$F$505,LANCAMENTOS!$B$6:$B$505,"&gt;="&amp;CONFIG!$B$5,LANCAMENTOS!$B$6:$B$505,"&lt;="&amp;A38)</f>
        <v>17800</v>
      </c>
      <c r="H38" s="14" t="str">
        <f t="shared" si="0"/>
        <v>OK</v>
      </c>
      <c r="I38" s="15">
        <f ca="1">IF(AND(A38&gt;=TODAY(),A38&lt;=TODAY()+CONFIG!$B$6),G38,"")</f>
        <v>17800</v>
      </c>
      <c r="J38" s="14" t="str">
        <f ca="1">IF(AND(A38&gt;=TODAY(),A38&lt;=TODAY()+CONFIG!$B$6,G38&lt;0),"FALTA DE CAIXA","")</f>
        <v/>
      </c>
    </row>
    <row r="39" spans="1:10">
      <c r="A39" s="17">
        <f t="shared" si="1"/>
        <v>46269</v>
      </c>
      <c r="B39" s="15">
        <f>SUMIFS(LANCAMENTOS!$E$6:$E$505,LANCAMENTOS!$B$6:$B$505,A39,LANCAMENTOS!$G$6:$G$505,"Realizado")</f>
        <v>0</v>
      </c>
      <c r="C39" s="15">
        <f>SUMIFS(LANCAMENTOS!$F$6:$F$505,LANCAMENTOS!$B$6:$B$505,A39,LANCAMENTOS!$G$6:$G$505,"Realizado")</f>
        <v>0</v>
      </c>
      <c r="D39" s="15" t="str">
        <f ca="1">IF(A39&gt;TODAY(),"",CONFIG!$B$7+SUMIFS(LANCAMENTOS!$E$6:$E$505,LANCAMENTOS!$B$6:$B$505,"&gt;="&amp;CONFIG!$B$5,LANCAMENTOS!$B$6:$B$505,"&lt;="&amp;A39,LANCAMENTOS!$G$6:$G$505,"Realizado")-SUMIFS(LANCAMENTOS!$F$6:$F$505,LANCAMENTOS!$B$6:$B$505,"&gt;="&amp;CONFIG!$B$5,LANCAMENTOS!$B$6:$B$505,"&lt;="&amp;A39,LANCAMENTOS!$G$6:$G$505,"Realizado"))</f>
        <v/>
      </c>
      <c r="E39" s="15">
        <f>SUMIFS(LANCAMENTOS!$E$6:$E$505,LANCAMENTOS!$B$6:$B$505,A39,LANCAMENTOS!$G$6:$G$505,"Previsto")</f>
        <v>0</v>
      </c>
      <c r="F39" s="15">
        <f>SUMIFS(LANCAMENTOS!$F$6:$F$505,LANCAMENTOS!$B$6:$B$505,A39,LANCAMENTOS!$G$6:$G$505,"Previsto")</f>
        <v>0</v>
      </c>
      <c r="G39" s="15">
        <f>CONFIG!$B$7+SUMIFS(LANCAMENTOS!$E$6:$E$505,LANCAMENTOS!$B$6:$B$505,"&gt;="&amp;CONFIG!$B$5,LANCAMENTOS!$B$6:$B$505,"&lt;="&amp;A39)-SUMIFS(LANCAMENTOS!$F$6:$F$505,LANCAMENTOS!$B$6:$B$505,"&gt;="&amp;CONFIG!$B$5,LANCAMENTOS!$B$6:$B$505,"&lt;="&amp;A39)</f>
        <v>17800</v>
      </c>
      <c r="H39" s="14" t="str">
        <f t="shared" si="0"/>
        <v>OK</v>
      </c>
      <c r="I39" s="15">
        <f ca="1">IF(AND(A39&gt;=TODAY(),A39&lt;=TODAY()+CONFIG!$B$6),G39,"")</f>
        <v>17800</v>
      </c>
      <c r="J39" s="14" t="str">
        <f ca="1">IF(AND(A39&gt;=TODAY(),A39&lt;=TODAY()+CONFIG!$B$6,G39&lt;0),"FALTA DE CAIXA","")</f>
        <v/>
      </c>
    </row>
    <row r="40" spans="1:10">
      <c r="A40" s="17">
        <f t="shared" si="1"/>
        <v>46270</v>
      </c>
      <c r="B40" s="15">
        <f>SUMIFS(LANCAMENTOS!$E$6:$E$505,LANCAMENTOS!$B$6:$B$505,A40,LANCAMENTOS!$G$6:$G$505,"Realizado")</f>
        <v>0</v>
      </c>
      <c r="C40" s="15">
        <f>SUMIFS(LANCAMENTOS!$F$6:$F$505,LANCAMENTOS!$B$6:$B$505,A40,LANCAMENTOS!$G$6:$G$505,"Realizado")</f>
        <v>0</v>
      </c>
      <c r="D40" s="15" t="str">
        <f ca="1">IF(A40&gt;TODAY(),"",CONFIG!$B$7+SUMIFS(LANCAMENTOS!$E$6:$E$505,LANCAMENTOS!$B$6:$B$505,"&gt;="&amp;CONFIG!$B$5,LANCAMENTOS!$B$6:$B$505,"&lt;="&amp;A40,LANCAMENTOS!$G$6:$G$505,"Realizado")-SUMIFS(LANCAMENTOS!$F$6:$F$505,LANCAMENTOS!$B$6:$B$505,"&gt;="&amp;CONFIG!$B$5,LANCAMENTOS!$B$6:$B$505,"&lt;="&amp;A40,LANCAMENTOS!$G$6:$G$505,"Realizado"))</f>
        <v/>
      </c>
      <c r="E40" s="15">
        <f>SUMIFS(LANCAMENTOS!$E$6:$E$505,LANCAMENTOS!$B$6:$B$505,A40,LANCAMENTOS!$G$6:$G$505,"Previsto")</f>
        <v>0</v>
      </c>
      <c r="F40" s="15">
        <f>SUMIFS(LANCAMENTOS!$F$6:$F$505,LANCAMENTOS!$B$6:$B$505,A40,LANCAMENTOS!$G$6:$G$505,"Previsto")</f>
        <v>0</v>
      </c>
      <c r="G40" s="15">
        <f>CONFIG!$B$7+SUMIFS(LANCAMENTOS!$E$6:$E$505,LANCAMENTOS!$B$6:$B$505,"&gt;="&amp;CONFIG!$B$5,LANCAMENTOS!$B$6:$B$505,"&lt;="&amp;A40)-SUMIFS(LANCAMENTOS!$F$6:$F$505,LANCAMENTOS!$B$6:$B$505,"&gt;="&amp;CONFIG!$B$5,LANCAMENTOS!$B$6:$B$505,"&lt;="&amp;A40)</f>
        <v>17800</v>
      </c>
      <c r="H40" s="14" t="str">
        <f t="shared" si="0"/>
        <v>OK</v>
      </c>
      <c r="I40" s="15">
        <f ca="1">IF(AND(A40&gt;=TODAY(),A40&lt;=TODAY()+CONFIG!$B$6),G40,"")</f>
        <v>17800</v>
      </c>
      <c r="J40" s="14" t="str">
        <f ca="1">IF(AND(A40&gt;=TODAY(),A40&lt;=TODAY()+CONFIG!$B$6,G40&lt;0),"FALTA DE CAIXA","")</f>
        <v/>
      </c>
    </row>
    <row r="41" spans="1:10">
      <c r="A41" s="17">
        <f t="shared" si="1"/>
        <v>46271</v>
      </c>
      <c r="B41" s="15">
        <f>SUMIFS(LANCAMENTOS!$E$6:$E$505,LANCAMENTOS!$B$6:$B$505,A41,LANCAMENTOS!$G$6:$G$505,"Realizado")</f>
        <v>0</v>
      </c>
      <c r="C41" s="15">
        <f>SUMIFS(LANCAMENTOS!$F$6:$F$505,LANCAMENTOS!$B$6:$B$505,A41,LANCAMENTOS!$G$6:$G$505,"Realizado")</f>
        <v>0</v>
      </c>
      <c r="D41" s="15" t="str">
        <f ca="1">IF(A41&gt;TODAY(),"",CONFIG!$B$7+SUMIFS(LANCAMENTOS!$E$6:$E$505,LANCAMENTOS!$B$6:$B$505,"&gt;="&amp;CONFIG!$B$5,LANCAMENTOS!$B$6:$B$505,"&lt;="&amp;A41,LANCAMENTOS!$G$6:$G$505,"Realizado")-SUMIFS(LANCAMENTOS!$F$6:$F$505,LANCAMENTOS!$B$6:$B$505,"&gt;="&amp;CONFIG!$B$5,LANCAMENTOS!$B$6:$B$505,"&lt;="&amp;A41,LANCAMENTOS!$G$6:$G$505,"Realizado"))</f>
        <v/>
      </c>
      <c r="E41" s="15">
        <f>SUMIFS(LANCAMENTOS!$E$6:$E$505,LANCAMENTOS!$B$6:$B$505,A41,LANCAMENTOS!$G$6:$G$505,"Previsto")</f>
        <v>0</v>
      </c>
      <c r="F41" s="15">
        <f>SUMIFS(LANCAMENTOS!$F$6:$F$505,LANCAMENTOS!$B$6:$B$505,A41,LANCAMENTOS!$G$6:$G$505,"Previsto")</f>
        <v>0</v>
      </c>
      <c r="G41" s="15">
        <f>CONFIG!$B$7+SUMIFS(LANCAMENTOS!$E$6:$E$505,LANCAMENTOS!$B$6:$B$505,"&gt;="&amp;CONFIG!$B$5,LANCAMENTOS!$B$6:$B$505,"&lt;="&amp;A41)-SUMIFS(LANCAMENTOS!$F$6:$F$505,LANCAMENTOS!$B$6:$B$505,"&gt;="&amp;CONFIG!$B$5,LANCAMENTOS!$B$6:$B$505,"&lt;="&amp;A41)</f>
        <v>17800</v>
      </c>
      <c r="H41" s="14" t="str">
        <f t="shared" si="0"/>
        <v>OK</v>
      </c>
      <c r="I41" s="15">
        <f ca="1">IF(AND(A41&gt;=TODAY(),A41&lt;=TODAY()+CONFIG!$B$6),G41,"")</f>
        <v>17800</v>
      </c>
      <c r="J41" s="14" t="str">
        <f ca="1">IF(AND(A41&gt;=TODAY(),A41&lt;=TODAY()+CONFIG!$B$6,G41&lt;0),"FALTA DE CAIXA","")</f>
        <v/>
      </c>
    </row>
    <row r="42" spans="1:10">
      <c r="A42" s="17">
        <f t="shared" si="1"/>
        <v>46272</v>
      </c>
      <c r="B42" s="15">
        <f>SUMIFS(LANCAMENTOS!$E$6:$E$505,LANCAMENTOS!$B$6:$B$505,A42,LANCAMENTOS!$G$6:$G$505,"Realizado")</f>
        <v>0</v>
      </c>
      <c r="C42" s="15">
        <f>SUMIFS(LANCAMENTOS!$F$6:$F$505,LANCAMENTOS!$B$6:$B$505,A42,LANCAMENTOS!$G$6:$G$505,"Realizado")</f>
        <v>0</v>
      </c>
      <c r="D42" s="15" t="str">
        <f ca="1">IF(A42&gt;TODAY(),"",CONFIG!$B$7+SUMIFS(LANCAMENTOS!$E$6:$E$505,LANCAMENTOS!$B$6:$B$505,"&gt;="&amp;CONFIG!$B$5,LANCAMENTOS!$B$6:$B$505,"&lt;="&amp;A42,LANCAMENTOS!$G$6:$G$505,"Realizado")-SUMIFS(LANCAMENTOS!$F$6:$F$505,LANCAMENTOS!$B$6:$B$505,"&gt;="&amp;CONFIG!$B$5,LANCAMENTOS!$B$6:$B$505,"&lt;="&amp;A42,LANCAMENTOS!$G$6:$G$505,"Realizado"))</f>
        <v/>
      </c>
      <c r="E42" s="15">
        <f>SUMIFS(LANCAMENTOS!$E$6:$E$505,LANCAMENTOS!$B$6:$B$505,A42,LANCAMENTOS!$G$6:$G$505,"Previsto")</f>
        <v>0</v>
      </c>
      <c r="F42" s="15">
        <f>SUMIFS(LANCAMENTOS!$F$6:$F$505,LANCAMENTOS!$B$6:$B$505,A42,LANCAMENTOS!$G$6:$G$505,"Previsto")</f>
        <v>0</v>
      </c>
      <c r="G42" s="15">
        <f>CONFIG!$B$7+SUMIFS(LANCAMENTOS!$E$6:$E$505,LANCAMENTOS!$B$6:$B$505,"&gt;="&amp;CONFIG!$B$5,LANCAMENTOS!$B$6:$B$505,"&lt;="&amp;A42)-SUMIFS(LANCAMENTOS!$F$6:$F$505,LANCAMENTOS!$B$6:$B$505,"&gt;="&amp;CONFIG!$B$5,LANCAMENTOS!$B$6:$B$505,"&lt;="&amp;A42)</f>
        <v>17800</v>
      </c>
      <c r="H42" s="14" t="str">
        <f t="shared" si="0"/>
        <v>OK</v>
      </c>
      <c r="I42" s="15">
        <f ca="1">IF(AND(A42&gt;=TODAY(),A42&lt;=TODAY()+CONFIG!$B$6),G42,"")</f>
        <v>17800</v>
      </c>
      <c r="J42" s="14" t="str">
        <f ca="1">IF(AND(A42&gt;=TODAY(),A42&lt;=TODAY()+CONFIG!$B$6,G42&lt;0),"FALTA DE CAIXA","")</f>
        <v/>
      </c>
    </row>
    <row r="43" spans="1:10">
      <c r="A43" s="17">
        <f t="shared" si="1"/>
        <v>46273</v>
      </c>
      <c r="B43" s="15">
        <f>SUMIFS(LANCAMENTOS!$E$6:$E$505,LANCAMENTOS!$B$6:$B$505,A43,LANCAMENTOS!$G$6:$G$505,"Realizado")</f>
        <v>0</v>
      </c>
      <c r="C43" s="15">
        <f>SUMIFS(LANCAMENTOS!$F$6:$F$505,LANCAMENTOS!$B$6:$B$505,A43,LANCAMENTOS!$G$6:$G$505,"Realizado")</f>
        <v>0</v>
      </c>
      <c r="D43" s="15" t="str">
        <f ca="1">IF(A43&gt;TODAY(),"",CONFIG!$B$7+SUMIFS(LANCAMENTOS!$E$6:$E$505,LANCAMENTOS!$B$6:$B$505,"&gt;="&amp;CONFIG!$B$5,LANCAMENTOS!$B$6:$B$505,"&lt;="&amp;A43,LANCAMENTOS!$G$6:$G$505,"Realizado")-SUMIFS(LANCAMENTOS!$F$6:$F$505,LANCAMENTOS!$B$6:$B$505,"&gt;="&amp;CONFIG!$B$5,LANCAMENTOS!$B$6:$B$505,"&lt;="&amp;A43,LANCAMENTOS!$G$6:$G$505,"Realizado"))</f>
        <v/>
      </c>
      <c r="E43" s="15">
        <f>SUMIFS(LANCAMENTOS!$E$6:$E$505,LANCAMENTOS!$B$6:$B$505,A43,LANCAMENTOS!$G$6:$G$505,"Previsto")</f>
        <v>0</v>
      </c>
      <c r="F43" s="15">
        <f>SUMIFS(LANCAMENTOS!$F$6:$F$505,LANCAMENTOS!$B$6:$B$505,A43,LANCAMENTOS!$G$6:$G$505,"Previsto")</f>
        <v>0</v>
      </c>
      <c r="G43" s="15">
        <f>CONFIG!$B$7+SUMIFS(LANCAMENTOS!$E$6:$E$505,LANCAMENTOS!$B$6:$B$505,"&gt;="&amp;CONFIG!$B$5,LANCAMENTOS!$B$6:$B$505,"&lt;="&amp;A43)-SUMIFS(LANCAMENTOS!$F$6:$F$505,LANCAMENTOS!$B$6:$B$505,"&gt;="&amp;CONFIG!$B$5,LANCAMENTOS!$B$6:$B$505,"&lt;="&amp;A43)</f>
        <v>17800</v>
      </c>
      <c r="H43" s="14" t="str">
        <f t="shared" si="0"/>
        <v>OK</v>
      </c>
      <c r="I43" s="15">
        <f ca="1">IF(AND(A43&gt;=TODAY(),A43&lt;=TODAY()+CONFIG!$B$6),G43,"")</f>
        <v>17800</v>
      </c>
      <c r="J43" s="14" t="str">
        <f ca="1">IF(AND(A43&gt;=TODAY(),A43&lt;=TODAY()+CONFIG!$B$6,G43&lt;0),"FALTA DE CAIXA","")</f>
        <v/>
      </c>
    </row>
    <row r="44" spans="1:10">
      <c r="A44" s="17">
        <f t="shared" si="1"/>
        <v>46274</v>
      </c>
      <c r="B44" s="15">
        <f>SUMIFS(LANCAMENTOS!$E$6:$E$505,LANCAMENTOS!$B$6:$B$505,A44,LANCAMENTOS!$G$6:$G$505,"Realizado")</f>
        <v>0</v>
      </c>
      <c r="C44" s="15">
        <f>SUMIFS(LANCAMENTOS!$F$6:$F$505,LANCAMENTOS!$B$6:$B$505,A44,LANCAMENTOS!$G$6:$G$505,"Realizado")</f>
        <v>0</v>
      </c>
      <c r="D44" s="15" t="str">
        <f ca="1">IF(A44&gt;TODAY(),"",CONFIG!$B$7+SUMIFS(LANCAMENTOS!$E$6:$E$505,LANCAMENTOS!$B$6:$B$505,"&gt;="&amp;CONFIG!$B$5,LANCAMENTOS!$B$6:$B$505,"&lt;="&amp;A44,LANCAMENTOS!$G$6:$G$505,"Realizado")-SUMIFS(LANCAMENTOS!$F$6:$F$505,LANCAMENTOS!$B$6:$B$505,"&gt;="&amp;CONFIG!$B$5,LANCAMENTOS!$B$6:$B$505,"&lt;="&amp;A44,LANCAMENTOS!$G$6:$G$505,"Realizado"))</f>
        <v/>
      </c>
      <c r="E44" s="15">
        <f>SUMIFS(LANCAMENTOS!$E$6:$E$505,LANCAMENTOS!$B$6:$B$505,A44,LANCAMENTOS!$G$6:$G$505,"Previsto")</f>
        <v>0</v>
      </c>
      <c r="F44" s="15">
        <f>SUMIFS(LANCAMENTOS!$F$6:$F$505,LANCAMENTOS!$B$6:$B$505,A44,LANCAMENTOS!$G$6:$G$505,"Previsto")</f>
        <v>0</v>
      </c>
      <c r="G44" s="15">
        <f>CONFIG!$B$7+SUMIFS(LANCAMENTOS!$E$6:$E$505,LANCAMENTOS!$B$6:$B$505,"&gt;="&amp;CONFIG!$B$5,LANCAMENTOS!$B$6:$B$505,"&lt;="&amp;A44)-SUMIFS(LANCAMENTOS!$F$6:$F$505,LANCAMENTOS!$B$6:$B$505,"&gt;="&amp;CONFIG!$B$5,LANCAMENTOS!$B$6:$B$505,"&lt;="&amp;A44)</f>
        <v>17800</v>
      </c>
      <c r="H44" s="14" t="str">
        <f t="shared" si="0"/>
        <v>OK</v>
      </c>
      <c r="I44" s="15">
        <f ca="1">IF(AND(A44&gt;=TODAY(),A44&lt;=TODAY()+CONFIG!$B$6),G44,"")</f>
        <v>17800</v>
      </c>
      <c r="J44" s="14" t="str">
        <f ca="1">IF(AND(A44&gt;=TODAY(),A44&lt;=TODAY()+CONFIG!$B$6,G44&lt;0),"FALTA DE CAIXA","")</f>
        <v/>
      </c>
    </row>
    <row r="45" spans="1:10">
      <c r="A45" s="17">
        <f t="shared" si="1"/>
        <v>46275</v>
      </c>
      <c r="B45" s="15">
        <f>SUMIFS(LANCAMENTOS!$E$6:$E$505,LANCAMENTOS!$B$6:$B$505,A45,LANCAMENTOS!$G$6:$G$505,"Realizado")</f>
        <v>0</v>
      </c>
      <c r="C45" s="15">
        <f>SUMIFS(LANCAMENTOS!$F$6:$F$505,LANCAMENTOS!$B$6:$B$505,A45,LANCAMENTOS!$G$6:$G$505,"Realizado")</f>
        <v>0</v>
      </c>
      <c r="D45" s="15" t="str">
        <f ca="1">IF(A45&gt;TODAY(),"",CONFIG!$B$7+SUMIFS(LANCAMENTOS!$E$6:$E$505,LANCAMENTOS!$B$6:$B$505,"&gt;="&amp;CONFIG!$B$5,LANCAMENTOS!$B$6:$B$505,"&lt;="&amp;A45,LANCAMENTOS!$G$6:$G$505,"Realizado")-SUMIFS(LANCAMENTOS!$F$6:$F$505,LANCAMENTOS!$B$6:$B$505,"&gt;="&amp;CONFIG!$B$5,LANCAMENTOS!$B$6:$B$505,"&lt;="&amp;A45,LANCAMENTOS!$G$6:$G$505,"Realizado"))</f>
        <v/>
      </c>
      <c r="E45" s="15">
        <f>SUMIFS(LANCAMENTOS!$E$6:$E$505,LANCAMENTOS!$B$6:$B$505,A45,LANCAMENTOS!$G$6:$G$505,"Previsto")</f>
        <v>0</v>
      </c>
      <c r="F45" s="15">
        <f>SUMIFS(LANCAMENTOS!$F$6:$F$505,LANCAMENTOS!$B$6:$B$505,A45,LANCAMENTOS!$G$6:$G$505,"Previsto")</f>
        <v>0</v>
      </c>
      <c r="G45" s="15">
        <f>CONFIG!$B$7+SUMIFS(LANCAMENTOS!$E$6:$E$505,LANCAMENTOS!$B$6:$B$505,"&gt;="&amp;CONFIG!$B$5,LANCAMENTOS!$B$6:$B$505,"&lt;="&amp;A45)-SUMIFS(LANCAMENTOS!$F$6:$F$505,LANCAMENTOS!$B$6:$B$505,"&gt;="&amp;CONFIG!$B$5,LANCAMENTOS!$B$6:$B$505,"&lt;="&amp;A45)</f>
        <v>17800</v>
      </c>
      <c r="H45" s="14" t="str">
        <f t="shared" si="0"/>
        <v>OK</v>
      </c>
      <c r="I45" s="15">
        <f ca="1">IF(AND(A45&gt;=TODAY(),A45&lt;=TODAY()+CONFIG!$B$6),G45,"")</f>
        <v>17800</v>
      </c>
      <c r="J45" s="14" t="str">
        <f ca="1">IF(AND(A45&gt;=TODAY(),A45&lt;=TODAY()+CONFIG!$B$6,G45&lt;0),"FALTA DE CAIXA","")</f>
        <v/>
      </c>
    </row>
    <row r="46" spans="1:10">
      <c r="A46" s="17">
        <f t="shared" si="1"/>
        <v>46276</v>
      </c>
      <c r="B46" s="15">
        <f>SUMIFS(LANCAMENTOS!$E$6:$E$505,LANCAMENTOS!$B$6:$B$505,A46,LANCAMENTOS!$G$6:$G$505,"Realizado")</f>
        <v>0</v>
      </c>
      <c r="C46" s="15">
        <f>SUMIFS(LANCAMENTOS!$F$6:$F$505,LANCAMENTOS!$B$6:$B$505,A46,LANCAMENTOS!$G$6:$G$505,"Realizado")</f>
        <v>0</v>
      </c>
      <c r="D46" s="15" t="str">
        <f ca="1">IF(A46&gt;TODAY(),"",CONFIG!$B$7+SUMIFS(LANCAMENTOS!$E$6:$E$505,LANCAMENTOS!$B$6:$B$505,"&gt;="&amp;CONFIG!$B$5,LANCAMENTOS!$B$6:$B$505,"&lt;="&amp;A46,LANCAMENTOS!$G$6:$G$505,"Realizado")-SUMIFS(LANCAMENTOS!$F$6:$F$505,LANCAMENTOS!$B$6:$B$505,"&gt;="&amp;CONFIG!$B$5,LANCAMENTOS!$B$6:$B$505,"&lt;="&amp;A46,LANCAMENTOS!$G$6:$G$505,"Realizado"))</f>
        <v/>
      </c>
      <c r="E46" s="15">
        <f>SUMIFS(LANCAMENTOS!$E$6:$E$505,LANCAMENTOS!$B$6:$B$505,A46,LANCAMENTOS!$G$6:$G$505,"Previsto")</f>
        <v>0</v>
      </c>
      <c r="F46" s="15">
        <f>SUMIFS(LANCAMENTOS!$F$6:$F$505,LANCAMENTOS!$B$6:$B$505,A46,LANCAMENTOS!$G$6:$G$505,"Previsto")</f>
        <v>0</v>
      </c>
      <c r="G46" s="15">
        <f>CONFIG!$B$7+SUMIFS(LANCAMENTOS!$E$6:$E$505,LANCAMENTOS!$B$6:$B$505,"&gt;="&amp;CONFIG!$B$5,LANCAMENTOS!$B$6:$B$505,"&lt;="&amp;A46)-SUMIFS(LANCAMENTOS!$F$6:$F$505,LANCAMENTOS!$B$6:$B$505,"&gt;="&amp;CONFIG!$B$5,LANCAMENTOS!$B$6:$B$505,"&lt;="&amp;A46)</f>
        <v>17800</v>
      </c>
      <c r="H46" s="14" t="str">
        <f t="shared" si="0"/>
        <v>OK</v>
      </c>
      <c r="I46" s="15">
        <f ca="1">IF(AND(A46&gt;=TODAY(),A46&lt;=TODAY()+CONFIG!$B$6),G46,"")</f>
        <v>17800</v>
      </c>
      <c r="J46" s="14" t="str">
        <f ca="1">IF(AND(A46&gt;=TODAY(),A46&lt;=TODAY()+CONFIG!$B$6,G46&lt;0),"FALTA DE CAIXA","")</f>
        <v/>
      </c>
    </row>
    <row r="47" spans="1:10">
      <c r="A47" s="17">
        <f t="shared" si="1"/>
        <v>46277</v>
      </c>
      <c r="B47" s="15">
        <f>SUMIFS(LANCAMENTOS!$E$6:$E$505,LANCAMENTOS!$B$6:$B$505,A47,LANCAMENTOS!$G$6:$G$505,"Realizado")</f>
        <v>0</v>
      </c>
      <c r="C47" s="15">
        <f>SUMIFS(LANCAMENTOS!$F$6:$F$505,LANCAMENTOS!$B$6:$B$505,A47,LANCAMENTOS!$G$6:$G$505,"Realizado")</f>
        <v>0</v>
      </c>
      <c r="D47" s="15" t="str">
        <f ca="1">IF(A47&gt;TODAY(),"",CONFIG!$B$7+SUMIFS(LANCAMENTOS!$E$6:$E$505,LANCAMENTOS!$B$6:$B$505,"&gt;="&amp;CONFIG!$B$5,LANCAMENTOS!$B$6:$B$505,"&lt;="&amp;A47,LANCAMENTOS!$G$6:$G$505,"Realizado")-SUMIFS(LANCAMENTOS!$F$6:$F$505,LANCAMENTOS!$B$6:$B$505,"&gt;="&amp;CONFIG!$B$5,LANCAMENTOS!$B$6:$B$505,"&lt;="&amp;A47,LANCAMENTOS!$G$6:$G$505,"Realizado"))</f>
        <v/>
      </c>
      <c r="E47" s="15">
        <f>SUMIFS(LANCAMENTOS!$E$6:$E$505,LANCAMENTOS!$B$6:$B$505,A47,LANCAMENTOS!$G$6:$G$505,"Previsto")</f>
        <v>0</v>
      </c>
      <c r="F47" s="15">
        <f>SUMIFS(LANCAMENTOS!$F$6:$F$505,LANCAMENTOS!$B$6:$B$505,A47,LANCAMENTOS!$G$6:$G$505,"Previsto")</f>
        <v>0</v>
      </c>
      <c r="G47" s="15">
        <f>CONFIG!$B$7+SUMIFS(LANCAMENTOS!$E$6:$E$505,LANCAMENTOS!$B$6:$B$505,"&gt;="&amp;CONFIG!$B$5,LANCAMENTOS!$B$6:$B$505,"&lt;="&amp;A47)-SUMIFS(LANCAMENTOS!$F$6:$F$505,LANCAMENTOS!$B$6:$B$505,"&gt;="&amp;CONFIG!$B$5,LANCAMENTOS!$B$6:$B$505,"&lt;="&amp;A47)</f>
        <v>17800</v>
      </c>
      <c r="H47" s="14" t="str">
        <f t="shared" si="0"/>
        <v>OK</v>
      </c>
      <c r="I47" s="15">
        <f ca="1">IF(AND(A47&gt;=TODAY(),A47&lt;=TODAY()+CONFIG!$B$6),G47,"")</f>
        <v>17800</v>
      </c>
      <c r="J47" s="14" t="str">
        <f ca="1">IF(AND(A47&gt;=TODAY(),A47&lt;=TODAY()+CONFIG!$B$6,G47&lt;0),"FALTA DE CAIXA","")</f>
        <v/>
      </c>
    </row>
    <row r="48" spans="1:10">
      <c r="A48" s="17">
        <f t="shared" si="1"/>
        <v>46278</v>
      </c>
      <c r="B48" s="15">
        <f>SUMIFS(LANCAMENTOS!$E$6:$E$505,LANCAMENTOS!$B$6:$B$505,A48,LANCAMENTOS!$G$6:$G$505,"Realizado")</f>
        <v>0</v>
      </c>
      <c r="C48" s="15">
        <f>SUMIFS(LANCAMENTOS!$F$6:$F$505,LANCAMENTOS!$B$6:$B$505,A48,LANCAMENTOS!$G$6:$G$505,"Realizado")</f>
        <v>0</v>
      </c>
      <c r="D48" s="15" t="str">
        <f ca="1">IF(A48&gt;TODAY(),"",CONFIG!$B$7+SUMIFS(LANCAMENTOS!$E$6:$E$505,LANCAMENTOS!$B$6:$B$505,"&gt;="&amp;CONFIG!$B$5,LANCAMENTOS!$B$6:$B$505,"&lt;="&amp;A48,LANCAMENTOS!$G$6:$G$505,"Realizado")-SUMIFS(LANCAMENTOS!$F$6:$F$505,LANCAMENTOS!$B$6:$B$505,"&gt;="&amp;CONFIG!$B$5,LANCAMENTOS!$B$6:$B$505,"&lt;="&amp;A48,LANCAMENTOS!$G$6:$G$505,"Realizado"))</f>
        <v/>
      </c>
      <c r="E48" s="15">
        <f>SUMIFS(LANCAMENTOS!$E$6:$E$505,LANCAMENTOS!$B$6:$B$505,A48,LANCAMENTOS!$G$6:$G$505,"Previsto")</f>
        <v>0</v>
      </c>
      <c r="F48" s="15">
        <f>SUMIFS(LANCAMENTOS!$F$6:$F$505,LANCAMENTOS!$B$6:$B$505,A48,LANCAMENTOS!$G$6:$G$505,"Previsto")</f>
        <v>0</v>
      </c>
      <c r="G48" s="15">
        <f>CONFIG!$B$7+SUMIFS(LANCAMENTOS!$E$6:$E$505,LANCAMENTOS!$B$6:$B$505,"&gt;="&amp;CONFIG!$B$5,LANCAMENTOS!$B$6:$B$505,"&lt;="&amp;A48)-SUMIFS(LANCAMENTOS!$F$6:$F$505,LANCAMENTOS!$B$6:$B$505,"&gt;="&amp;CONFIG!$B$5,LANCAMENTOS!$B$6:$B$505,"&lt;="&amp;A48)</f>
        <v>17800</v>
      </c>
      <c r="H48" s="14" t="str">
        <f t="shared" si="0"/>
        <v>OK</v>
      </c>
      <c r="I48" s="15">
        <f ca="1">IF(AND(A48&gt;=TODAY(),A48&lt;=TODAY()+CONFIG!$B$6),G48,"")</f>
        <v>17800</v>
      </c>
      <c r="J48" s="14" t="str">
        <f ca="1">IF(AND(A48&gt;=TODAY(),A48&lt;=TODAY()+CONFIG!$B$6,G48&lt;0),"FALTA DE CAIXA","")</f>
        <v/>
      </c>
    </row>
    <row r="49" spans="1:10">
      <c r="A49" s="17">
        <f t="shared" si="1"/>
        <v>46279</v>
      </c>
      <c r="B49" s="15">
        <f>SUMIFS(LANCAMENTOS!$E$6:$E$505,LANCAMENTOS!$B$6:$B$505,A49,LANCAMENTOS!$G$6:$G$505,"Realizado")</f>
        <v>0</v>
      </c>
      <c r="C49" s="15">
        <f>SUMIFS(LANCAMENTOS!$F$6:$F$505,LANCAMENTOS!$B$6:$B$505,A49,LANCAMENTOS!$G$6:$G$505,"Realizado")</f>
        <v>0</v>
      </c>
      <c r="D49" s="15" t="str">
        <f ca="1">IF(A49&gt;TODAY(),"",CONFIG!$B$7+SUMIFS(LANCAMENTOS!$E$6:$E$505,LANCAMENTOS!$B$6:$B$505,"&gt;="&amp;CONFIG!$B$5,LANCAMENTOS!$B$6:$B$505,"&lt;="&amp;A49,LANCAMENTOS!$G$6:$G$505,"Realizado")-SUMIFS(LANCAMENTOS!$F$6:$F$505,LANCAMENTOS!$B$6:$B$505,"&gt;="&amp;CONFIG!$B$5,LANCAMENTOS!$B$6:$B$505,"&lt;="&amp;A49,LANCAMENTOS!$G$6:$G$505,"Realizado"))</f>
        <v/>
      </c>
      <c r="E49" s="15">
        <f>SUMIFS(LANCAMENTOS!$E$6:$E$505,LANCAMENTOS!$B$6:$B$505,A49,LANCAMENTOS!$G$6:$G$505,"Previsto")</f>
        <v>0</v>
      </c>
      <c r="F49" s="15">
        <f>SUMIFS(LANCAMENTOS!$F$6:$F$505,LANCAMENTOS!$B$6:$B$505,A49,LANCAMENTOS!$G$6:$G$505,"Previsto")</f>
        <v>0</v>
      </c>
      <c r="G49" s="15">
        <f>CONFIG!$B$7+SUMIFS(LANCAMENTOS!$E$6:$E$505,LANCAMENTOS!$B$6:$B$505,"&gt;="&amp;CONFIG!$B$5,LANCAMENTOS!$B$6:$B$505,"&lt;="&amp;A49)-SUMIFS(LANCAMENTOS!$F$6:$F$505,LANCAMENTOS!$B$6:$B$505,"&gt;="&amp;CONFIG!$B$5,LANCAMENTOS!$B$6:$B$505,"&lt;="&amp;A49)</f>
        <v>17800</v>
      </c>
      <c r="H49" s="14" t="str">
        <f t="shared" si="0"/>
        <v>OK</v>
      </c>
      <c r="I49" s="15">
        <f ca="1">IF(AND(A49&gt;=TODAY(),A49&lt;=TODAY()+CONFIG!$B$6),G49,"")</f>
        <v>17800</v>
      </c>
      <c r="J49" s="14" t="str">
        <f ca="1">IF(AND(A49&gt;=TODAY(),A49&lt;=TODAY()+CONFIG!$B$6,G49&lt;0),"FALTA DE CAIXA","")</f>
        <v/>
      </c>
    </row>
    <row r="50" spans="1:10">
      <c r="A50" s="17">
        <f t="shared" si="1"/>
        <v>46280</v>
      </c>
      <c r="B50" s="15">
        <f>SUMIFS(LANCAMENTOS!$E$6:$E$505,LANCAMENTOS!$B$6:$B$505,A50,LANCAMENTOS!$G$6:$G$505,"Realizado")</f>
        <v>0</v>
      </c>
      <c r="C50" s="15">
        <f>SUMIFS(LANCAMENTOS!$F$6:$F$505,LANCAMENTOS!$B$6:$B$505,A50,LANCAMENTOS!$G$6:$G$505,"Realizado")</f>
        <v>0</v>
      </c>
      <c r="D50" s="15" t="str">
        <f ca="1">IF(A50&gt;TODAY(),"",CONFIG!$B$7+SUMIFS(LANCAMENTOS!$E$6:$E$505,LANCAMENTOS!$B$6:$B$505,"&gt;="&amp;CONFIG!$B$5,LANCAMENTOS!$B$6:$B$505,"&lt;="&amp;A50,LANCAMENTOS!$G$6:$G$505,"Realizado")-SUMIFS(LANCAMENTOS!$F$6:$F$505,LANCAMENTOS!$B$6:$B$505,"&gt;="&amp;CONFIG!$B$5,LANCAMENTOS!$B$6:$B$505,"&lt;="&amp;A50,LANCAMENTOS!$G$6:$G$505,"Realizado"))</f>
        <v/>
      </c>
      <c r="E50" s="15">
        <f>SUMIFS(LANCAMENTOS!$E$6:$E$505,LANCAMENTOS!$B$6:$B$505,A50,LANCAMENTOS!$G$6:$G$505,"Previsto")</f>
        <v>0</v>
      </c>
      <c r="F50" s="15">
        <f>SUMIFS(LANCAMENTOS!$F$6:$F$505,LANCAMENTOS!$B$6:$B$505,A50,LANCAMENTOS!$G$6:$G$505,"Previsto")</f>
        <v>0</v>
      </c>
      <c r="G50" s="15">
        <f>CONFIG!$B$7+SUMIFS(LANCAMENTOS!$E$6:$E$505,LANCAMENTOS!$B$6:$B$505,"&gt;="&amp;CONFIG!$B$5,LANCAMENTOS!$B$6:$B$505,"&lt;="&amp;A50)-SUMIFS(LANCAMENTOS!$F$6:$F$505,LANCAMENTOS!$B$6:$B$505,"&gt;="&amp;CONFIG!$B$5,LANCAMENTOS!$B$6:$B$505,"&lt;="&amp;A50)</f>
        <v>17800</v>
      </c>
      <c r="H50" s="14" t="str">
        <f t="shared" si="0"/>
        <v>OK</v>
      </c>
      <c r="I50" s="15">
        <f ca="1">IF(AND(A50&gt;=TODAY(),A50&lt;=TODAY()+CONFIG!$B$6),G50,"")</f>
        <v>17800</v>
      </c>
      <c r="J50" s="14" t="str">
        <f ca="1">IF(AND(A50&gt;=TODAY(),A50&lt;=TODAY()+CONFIG!$B$6,G50&lt;0),"FALTA DE CAIXA","")</f>
        <v/>
      </c>
    </row>
    <row r="51" spans="1:10">
      <c r="A51" s="17">
        <f t="shared" si="1"/>
        <v>46281</v>
      </c>
      <c r="B51" s="15">
        <f>SUMIFS(LANCAMENTOS!$E$6:$E$505,LANCAMENTOS!$B$6:$B$505,A51,LANCAMENTOS!$G$6:$G$505,"Realizado")</f>
        <v>0</v>
      </c>
      <c r="C51" s="15">
        <f>SUMIFS(LANCAMENTOS!$F$6:$F$505,LANCAMENTOS!$B$6:$B$505,A51,LANCAMENTOS!$G$6:$G$505,"Realizado")</f>
        <v>0</v>
      </c>
      <c r="D51" s="15" t="str">
        <f ca="1">IF(A51&gt;TODAY(),"",CONFIG!$B$7+SUMIFS(LANCAMENTOS!$E$6:$E$505,LANCAMENTOS!$B$6:$B$505,"&gt;="&amp;CONFIG!$B$5,LANCAMENTOS!$B$6:$B$505,"&lt;="&amp;A51,LANCAMENTOS!$G$6:$G$505,"Realizado")-SUMIFS(LANCAMENTOS!$F$6:$F$505,LANCAMENTOS!$B$6:$B$505,"&gt;="&amp;CONFIG!$B$5,LANCAMENTOS!$B$6:$B$505,"&lt;="&amp;A51,LANCAMENTOS!$G$6:$G$505,"Realizado"))</f>
        <v/>
      </c>
      <c r="E51" s="15">
        <f>SUMIFS(LANCAMENTOS!$E$6:$E$505,LANCAMENTOS!$B$6:$B$505,A51,LANCAMENTOS!$G$6:$G$505,"Previsto")</f>
        <v>0</v>
      </c>
      <c r="F51" s="15">
        <f>SUMIFS(LANCAMENTOS!$F$6:$F$505,LANCAMENTOS!$B$6:$B$505,A51,LANCAMENTOS!$G$6:$G$505,"Previsto")</f>
        <v>0</v>
      </c>
      <c r="G51" s="15">
        <f>CONFIG!$B$7+SUMIFS(LANCAMENTOS!$E$6:$E$505,LANCAMENTOS!$B$6:$B$505,"&gt;="&amp;CONFIG!$B$5,LANCAMENTOS!$B$6:$B$505,"&lt;="&amp;A51)-SUMIFS(LANCAMENTOS!$F$6:$F$505,LANCAMENTOS!$B$6:$B$505,"&gt;="&amp;CONFIG!$B$5,LANCAMENTOS!$B$6:$B$505,"&lt;="&amp;A51)</f>
        <v>17800</v>
      </c>
      <c r="H51" s="14" t="str">
        <f t="shared" si="0"/>
        <v>OK</v>
      </c>
      <c r="I51" s="15">
        <f ca="1">IF(AND(A51&gt;=TODAY(),A51&lt;=TODAY()+CONFIG!$B$6),G51,"")</f>
        <v>17800</v>
      </c>
      <c r="J51" s="14" t="str">
        <f ca="1">IF(AND(A51&gt;=TODAY(),A51&lt;=TODAY()+CONFIG!$B$6,G51&lt;0),"FALTA DE CAIXA","")</f>
        <v/>
      </c>
    </row>
    <row r="52" spans="1:10">
      <c r="A52" s="17">
        <f t="shared" si="1"/>
        <v>46282</v>
      </c>
      <c r="B52" s="15">
        <f>SUMIFS(LANCAMENTOS!$E$6:$E$505,LANCAMENTOS!$B$6:$B$505,A52,LANCAMENTOS!$G$6:$G$505,"Realizado")</f>
        <v>0</v>
      </c>
      <c r="C52" s="15">
        <f>SUMIFS(LANCAMENTOS!$F$6:$F$505,LANCAMENTOS!$B$6:$B$505,A52,LANCAMENTOS!$G$6:$G$505,"Realizado")</f>
        <v>0</v>
      </c>
      <c r="D52" s="15" t="str">
        <f ca="1">IF(A52&gt;TODAY(),"",CONFIG!$B$7+SUMIFS(LANCAMENTOS!$E$6:$E$505,LANCAMENTOS!$B$6:$B$505,"&gt;="&amp;CONFIG!$B$5,LANCAMENTOS!$B$6:$B$505,"&lt;="&amp;A52,LANCAMENTOS!$G$6:$G$505,"Realizado")-SUMIFS(LANCAMENTOS!$F$6:$F$505,LANCAMENTOS!$B$6:$B$505,"&gt;="&amp;CONFIG!$B$5,LANCAMENTOS!$B$6:$B$505,"&lt;="&amp;A52,LANCAMENTOS!$G$6:$G$505,"Realizado"))</f>
        <v/>
      </c>
      <c r="E52" s="15">
        <f>SUMIFS(LANCAMENTOS!$E$6:$E$505,LANCAMENTOS!$B$6:$B$505,A52,LANCAMENTOS!$G$6:$G$505,"Previsto")</f>
        <v>0</v>
      </c>
      <c r="F52" s="15">
        <f>SUMIFS(LANCAMENTOS!$F$6:$F$505,LANCAMENTOS!$B$6:$B$505,A52,LANCAMENTOS!$G$6:$G$505,"Previsto")</f>
        <v>0</v>
      </c>
      <c r="G52" s="15">
        <f>CONFIG!$B$7+SUMIFS(LANCAMENTOS!$E$6:$E$505,LANCAMENTOS!$B$6:$B$505,"&gt;="&amp;CONFIG!$B$5,LANCAMENTOS!$B$6:$B$505,"&lt;="&amp;A52)-SUMIFS(LANCAMENTOS!$F$6:$F$505,LANCAMENTOS!$B$6:$B$505,"&gt;="&amp;CONFIG!$B$5,LANCAMENTOS!$B$6:$B$505,"&lt;="&amp;A52)</f>
        <v>17800</v>
      </c>
      <c r="H52" s="14" t="str">
        <f t="shared" si="0"/>
        <v>OK</v>
      </c>
      <c r="I52" s="15">
        <f ca="1">IF(AND(A52&gt;=TODAY(),A52&lt;=TODAY()+CONFIG!$B$6),G52,"")</f>
        <v>17800</v>
      </c>
      <c r="J52" s="14" t="str">
        <f ca="1">IF(AND(A52&gt;=TODAY(),A52&lt;=TODAY()+CONFIG!$B$6,G52&lt;0),"FALTA DE CAIXA","")</f>
        <v/>
      </c>
    </row>
    <row r="53" spans="1:10">
      <c r="A53" s="17">
        <f t="shared" si="1"/>
        <v>46283</v>
      </c>
      <c r="B53" s="15">
        <f>SUMIFS(LANCAMENTOS!$E$6:$E$505,LANCAMENTOS!$B$6:$B$505,A53,LANCAMENTOS!$G$6:$G$505,"Realizado")</f>
        <v>0</v>
      </c>
      <c r="C53" s="15">
        <f>SUMIFS(LANCAMENTOS!$F$6:$F$505,LANCAMENTOS!$B$6:$B$505,A53,LANCAMENTOS!$G$6:$G$505,"Realizado")</f>
        <v>0</v>
      </c>
      <c r="D53" s="15" t="str">
        <f ca="1">IF(A53&gt;TODAY(),"",CONFIG!$B$7+SUMIFS(LANCAMENTOS!$E$6:$E$505,LANCAMENTOS!$B$6:$B$505,"&gt;="&amp;CONFIG!$B$5,LANCAMENTOS!$B$6:$B$505,"&lt;="&amp;A53,LANCAMENTOS!$G$6:$G$505,"Realizado")-SUMIFS(LANCAMENTOS!$F$6:$F$505,LANCAMENTOS!$B$6:$B$505,"&gt;="&amp;CONFIG!$B$5,LANCAMENTOS!$B$6:$B$505,"&lt;="&amp;A53,LANCAMENTOS!$G$6:$G$505,"Realizado"))</f>
        <v/>
      </c>
      <c r="E53" s="15">
        <f>SUMIFS(LANCAMENTOS!$E$6:$E$505,LANCAMENTOS!$B$6:$B$505,A53,LANCAMENTOS!$G$6:$G$505,"Previsto")</f>
        <v>0</v>
      </c>
      <c r="F53" s="15">
        <f>SUMIFS(LANCAMENTOS!$F$6:$F$505,LANCAMENTOS!$B$6:$B$505,A53,LANCAMENTOS!$G$6:$G$505,"Previsto")</f>
        <v>0</v>
      </c>
      <c r="G53" s="15">
        <f>CONFIG!$B$7+SUMIFS(LANCAMENTOS!$E$6:$E$505,LANCAMENTOS!$B$6:$B$505,"&gt;="&amp;CONFIG!$B$5,LANCAMENTOS!$B$6:$B$505,"&lt;="&amp;A53)-SUMIFS(LANCAMENTOS!$F$6:$F$505,LANCAMENTOS!$B$6:$B$505,"&gt;="&amp;CONFIG!$B$5,LANCAMENTOS!$B$6:$B$505,"&lt;="&amp;A53)</f>
        <v>17800</v>
      </c>
      <c r="H53" s="14" t="str">
        <f t="shared" si="0"/>
        <v>OK</v>
      </c>
      <c r="I53" s="15">
        <f ca="1">IF(AND(A53&gt;=TODAY(),A53&lt;=TODAY()+CONFIG!$B$6),G53,"")</f>
        <v>17800</v>
      </c>
      <c r="J53" s="14" t="str">
        <f ca="1">IF(AND(A53&gt;=TODAY(),A53&lt;=TODAY()+CONFIG!$B$6,G53&lt;0),"FALTA DE CAIXA","")</f>
        <v/>
      </c>
    </row>
    <row r="54" spans="1:10">
      <c r="A54" s="17">
        <f t="shared" si="1"/>
        <v>46284</v>
      </c>
      <c r="B54" s="15">
        <f>SUMIFS(LANCAMENTOS!$E$6:$E$505,LANCAMENTOS!$B$6:$B$505,A54,LANCAMENTOS!$G$6:$G$505,"Realizado")</f>
        <v>0</v>
      </c>
      <c r="C54" s="15">
        <f>SUMIFS(LANCAMENTOS!$F$6:$F$505,LANCAMENTOS!$B$6:$B$505,A54,LANCAMENTOS!$G$6:$G$505,"Realizado")</f>
        <v>0</v>
      </c>
      <c r="D54" s="15" t="str">
        <f ca="1">IF(A54&gt;TODAY(),"",CONFIG!$B$7+SUMIFS(LANCAMENTOS!$E$6:$E$505,LANCAMENTOS!$B$6:$B$505,"&gt;="&amp;CONFIG!$B$5,LANCAMENTOS!$B$6:$B$505,"&lt;="&amp;A54,LANCAMENTOS!$G$6:$G$505,"Realizado")-SUMIFS(LANCAMENTOS!$F$6:$F$505,LANCAMENTOS!$B$6:$B$505,"&gt;="&amp;CONFIG!$B$5,LANCAMENTOS!$B$6:$B$505,"&lt;="&amp;A54,LANCAMENTOS!$G$6:$G$505,"Realizado"))</f>
        <v/>
      </c>
      <c r="E54" s="15">
        <f>SUMIFS(LANCAMENTOS!$E$6:$E$505,LANCAMENTOS!$B$6:$B$505,A54,LANCAMENTOS!$G$6:$G$505,"Previsto")</f>
        <v>0</v>
      </c>
      <c r="F54" s="15">
        <f>SUMIFS(LANCAMENTOS!$F$6:$F$505,LANCAMENTOS!$B$6:$B$505,A54,LANCAMENTOS!$G$6:$G$505,"Previsto")</f>
        <v>0</v>
      </c>
      <c r="G54" s="15">
        <f>CONFIG!$B$7+SUMIFS(LANCAMENTOS!$E$6:$E$505,LANCAMENTOS!$B$6:$B$505,"&gt;="&amp;CONFIG!$B$5,LANCAMENTOS!$B$6:$B$505,"&lt;="&amp;A54)-SUMIFS(LANCAMENTOS!$F$6:$F$505,LANCAMENTOS!$B$6:$B$505,"&gt;="&amp;CONFIG!$B$5,LANCAMENTOS!$B$6:$B$505,"&lt;="&amp;A54)</f>
        <v>17800</v>
      </c>
      <c r="H54" s="14" t="str">
        <f t="shared" si="0"/>
        <v>OK</v>
      </c>
      <c r="I54" s="15">
        <f ca="1">IF(AND(A54&gt;=TODAY(),A54&lt;=TODAY()+CONFIG!$B$6),G54,"")</f>
        <v>17800</v>
      </c>
      <c r="J54" s="14" t="str">
        <f ca="1">IF(AND(A54&gt;=TODAY(),A54&lt;=TODAY()+CONFIG!$B$6,G54&lt;0),"FALTA DE CAIXA","")</f>
        <v/>
      </c>
    </row>
    <row r="55" spans="1:10">
      <c r="A55" s="17">
        <f t="shared" si="1"/>
        <v>46285</v>
      </c>
      <c r="B55" s="15">
        <f>SUMIFS(LANCAMENTOS!$E$6:$E$505,LANCAMENTOS!$B$6:$B$505,A55,LANCAMENTOS!$G$6:$G$505,"Realizado")</f>
        <v>0</v>
      </c>
      <c r="C55" s="15">
        <f>SUMIFS(LANCAMENTOS!$F$6:$F$505,LANCAMENTOS!$B$6:$B$505,A55,LANCAMENTOS!$G$6:$G$505,"Realizado")</f>
        <v>0</v>
      </c>
      <c r="D55" s="15" t="str">
        <f ca="1">IF(A55&gt;TODAY(),"",CONFIG!$B$7+SUMIFS(LANCAMENTOS!$E$6:$E$505,LANCAMENTOS!$B$6:$B$505,"&gt;="&amp;CONFIG!$B$5,LANCAMENTOS!$B$6:$B$505,"&lt;="&amp;A55,LANCAMENTOS!$G$6:$G$505,"Realizado")-SUMIFS(LANCAMENTOS!$F$6:$F$505,LANCAMENTOS!$B$6:$B$505,"&gt;="&amp;CONFIG!$B$5,LANCAMENTOS!$B$6:$B$505,"&lt;="&amp;A55,LANCAMENTOS!$G$6:$G$505,"Realizado"))</f>
        <v/>
      </c>
      <c r="E55" s="15">
        <f>SUMIFS(LANCAMENTOS!$E$6:$E$505,LANCAMENTOS!$B$6:$B$505,A55,LANCAMENTOS!$G$6:$G$505,"Previsto")</f>
        <v>0</v>
      </c>
      <c r="F55" s="15">
        <f>SUMIFS(LANCAMENTOS!$F$6:$F$505,LANCAMENTOS!$B$6:$B$505,A55,LANCAMENTOS!$G$6:$G$505,"Previsto")</f>
        <v>0</v>
      </c>
      <c r="G55" s="15">
        <f>CONFIG!$B$7+SUMIFS(LANCAMENTOS!$E$6:$E$505,LANCAMENTOS!$B$6:$B$505,"&gt;="&amp;CONFIG!$B$5,LANCAMENTOS!$B$6:$B$505,"&lt;="&amp;A55)-SUMIFS(LANCAMENTOS!$F$6:$F$505,LANCAMENTOS!$B$6:$B$505,"&gt;="&amp;CONFIG!$B$5,LANCAMENTOS!$B$6:$B$505,"&lt;="&amp;A55)</f>
        <v>17800</v>
      </c>
      <c r="H55" s="14" t="str">
        <f t="shared" si="0"/>
        <v>OK</v>
      </c>
      <c r="I55" s="15">
        <f ca="1">IF(AND(A55&gt;=TODAY(),A55&lt;=TODAY()+CONFIG!$B$6),G55,"")</f>
        <v>17800</v>
      </c>
      <c r="J55" s="14" t="str">
        <f ca="1">IF(AND(A55&gt;=TODAY(),A55&lt;=TODAY()+CONFIG!$B$6,G55&lt;0),"FALTA DE CAIXA","")</f>
        <v/>
      </c>
    </row>
    <row r="56" spans="1:10">
      <c r="A56" s="17">
        <f t="shared" si="1"/>
        <v>46286</v>
      </c>
      <c r="B56" s="15">
        <f>SUMIFS(LANCAMENTOS!$E$6:$E$505,LANCAMENTOS!$B$6:$B$505,A56,LANCAMENTOS!$G$6:$G$505,"Realizado")</f>
        <v>0</v>
      </c>
      <c r="C56" s="15">
        <f>SUMIFS(LANCAMENTOS!$F$6:$F$505,LANCAMENTOS!$B$6:$B$505,A56,LANCAMENTOS!$G$6:$G$505,"Realizado")</f>
        <v>0</v>
      </c>
      <c r="D56" s="15" t="str">
        <f ca="1">IF(A56&gt;TODAY(),"",CONFIG!$B$7+SUMIFS(LANCAMENTOS!$E$6:$E$505,LANCAMENTOS!$B$6:$B$505,"&gt;="&amp;CONFIG!$B$5,LANCAMENTOS!$B$6:$B$505,"&lt;="&amp;A56,LANCAMENTOS!$G$6:$G$505,"Realizado")-SUMIFS(LANCAMENTOS!$F$6:$F$505,LANCAMENTOS!$B$6:$B$505,"&gt;="&amp;CONFIG!$B$5,LANCAMENTOS!$B$6:$B$505,"&lt;="&amp;A56,LANCAMENTOS!$G$6:$G$505,"Realizado"))</f>
        <v/>
      </c>
      <c r="E56" s="15">
        <f>SUMIFS(LANCAMENTOS!$E$6:$E$505,LANCAMENTOS!$B$6:$B$505,A56,LANCAMENTOS!$G$6:$G$505,"Previsto")</f>
        <v>0</v>
      </c>
      <c r="F56" s="15">
        <f>SUMIFS(LANCAMENTOS!$F$6:$F$505,LANCAMENTOS!$B$6:$B$505,A56,LANCAMENTOS!$G$6:$G$505,"Previsto")</f>
        <v>0</v>
      </c>
      <c r="G56" s="15">
        <f>CONFIG!$B$7+SUMIFS(LANCAMENTOS!$E$6:$E$505,LANCAMENTOS!$B$6:$B$505,"&gt;="&amp;CONFIG!$B$5,LANCAMENTOS!$B$6:$B$505,"&lt;="&amp;A56)-SUMIFS(LANCAMENTOS!$F$6:$F$505,LANCAMENTOS!$B$6:$B$505,"&gt;="&amp;CONFIG!$B$5,LANCAMENTOS!$B$6:$B$505,"&lt;="&amp;A56)</f>
        <v>17800</v>
      </c>
      <c r="H56" s="14" t="str">
        <f t="shared" si="0"/>
        <v>OK</v>
      </c>
      <c r="I56" s="15">
        <f ca="1">IF(AND(A56&gt;=TODAY(),A56&lt;=TODAY()+CONFIG!$B$6),G56,"")</f>
        <v>17800</v>
      </c>
      <c r="J56" s="14" t="str">
        <f ca="1">IF(AND(A56&gt;=TODAY(),A56&lt;=TODAY()+CONFIG!$B$6,G56&lt;0),"FALTA DE CAIXA","")</f>
        <v/>
      </c>
    </row>
    <row r="57" spans="1:10">
      <c r="A57" s="17">
        <f t="shared" si="1"/>
        <v>46287</v>
      </c>
      <c r="B57" s="15">
        <f>SUMIFS(LANCAMENTOS!$E$6:$E$505,LANCAMENTOS!$B$6:$B$505,A57,LANCAMENTOS!$G$6:$G$505,"Realizado")</f>
        <v>0</v>
      </c>
      <c r="C57" s="15">
        <f>SUMIFS(LANCAMENTOS!$F$6:$F$505,LANCAMENTOS!$B$6:$B$505,A57,LANCAMENTOS!$G$6:$G$505,"Realizado")</f>
        <v>0</v>
      </c>
      <c r="D57" s="15" t="str">
        <f ca="1">IF(A57&gt;TODAY(),"",CONFIG!$B$7+SUMIFS(LANCAMENTOS!$E$6:$E$505,LANCAMENTOS!$B$6:$B$505,"&gt;="&amp;CONFIG!$B$5,LANCAMENTOS!$B$6:$B$505,"&lt;="&amp;A57,LANCAMENTOS!$G$6:$G$505,"Realizado")-SUMIFS(LANCAMENTOS!$F$6:$F$505,LANCAMENTOS!$B$6:$B$505,"&gt;="&amp;CONFIG!$B$5,LANCAMENTOS!$B$6:$B$505,"&lt;="&amp;A57,LANCAMENTOS!$G$6:$G$505,"Realizado"))</f>
        <v/>
      </c>
      <c r="E57" s="15">
        <f>SUMIFS(LANCAMENTOS!$E$6:$E$505,LANCAMENTOS!$B$6:$B$505,A57,LANCAMENTOS!$G$6:$G$505,"Previsto")</f>
        <v>0</v>
      </c>
      <c r="F57" s="15">
        <f>SUMIFS(LANCAMENTOS!$F$6:$F$505,LANCAMENTOS!$B$6:$B$505,A57,LANCAMENTOS!$G$6:$G$505,"Previsto")</f>
        <v>0</v>
      </c>
      <c r="G57" s="15">
        <f>CONFIG!$B$7+SUMIFS(LANCAMENTOS!$E$6:$E$505,LANCAMENTOS!$B$6:$B$505,"&gt;="&amp;CONFIG!$B$5,LANCAMENTOS!$B$6:$B$505,"&lt;="&amp;A57)-SUMIFS(LANCAMENTOS!$F$6:$F$505,LANCAMENTOS!$B$6:$B$505,"&gt;="&amp;CONFIG!$B$5,LANCAMENTOS!$B$6:$B$505,"&lt;="&amp;A57)</f>
        <v>17800</v>
      </c>
      <c r="H57" s="14" t="str">
        <f t="shared" si="0"/>
        <v>OK</v>
      </c>
      <c r="I57" s="15">
        <f ca="1">IF(AND(A57&gt;=TODAY(),A57&lt;=TODAY()+CONFIG!$B$6),G57,"")</f>
        <v>17800</v>
      </c>
      <c r="J57" s="14" t="str">
        <f ca="1">IF(AND(A57&gt;=TODAY(),A57&lt;=TODAY()+CONFIG!$B$6,G57&lt;0),"FALTA DE CAIXA","")</f>
        <v/>
      </c>
    </row>
    <row r="58" spans="1:10">
      <c r="A58" s="17">
        <f t="shared" si="1"/>
        <v>46288</v>
      </c>
      <c r="B58" s="15">
        <f>SUMIFS(LANCAMENTOS!$E$6:$E$505,LANCAMENTOS!$B$6:$B$505,A58,LANCAMENTOS!$G$6:$G$505,"Realizado")</f>
        <v>0</v>
      </c>
      <c r="C58" s="15">
        <f>SUMIFS(LANCAMENTOS!$F$6:$F$505,LANCAMENTOS!$B$6:$B$505,A58,LANCAMENTOS!$G$6:$G$505,"Realizado")</f>
        <v>0</v>
      </c>
      <c r="D58" s="15" t="str">
        <f ca="1">IF(A58&gt;TODAY(),"",CONFIG!$B$7+SUMIFS(LANCAMENTOS!$E$6:$E$505,LANCAMENTOS!$B$6:$B$505,"&gt;="&amp;CONFIG!$B$5,LANCAMENTOS!$B$6:$B$505,"&lt;="&amp;A58,LANCAMENTOS!$G$6:$G$505,"Realizado")-SUMIFS(LANCAMENTOS!$F$6:$F$505,LANCAMENTOS!$B$6:$B$505,"&gt;="&amp;CONFIG!$B$5,LANCAMENTOS!$B$6:$B$505,"&lt;="&amp;A58,LANCAMENTOS!$G$6:$G$505,"Realizado"))</f>
        <v/>
      </c>
      <c r="E58" s="15">
        <f>SUMIFS(LANCAMENTOS!$E$6:$E$505,LANCAMENTOS!$B$6:$B$505,A58,LANCAMENTOS!$G$6:$G$505,"Previsto")</f>
        <v>0</v>
      </c>
      <c r="F58" s="15">
        <f>SUMIFS(LANCAMENTOS!$F$6:$F$505,LANCAMENTOS!$B$6:$B$505,A58,LANCAMENTOS!$G$6:$G$505,"Previsto")</f>
        <v>0</v>
      </c>
      <c r="G58" s="15">
        <f>CONFIG!$B$7+SUMIFS(LANCAMENTOS!$E$6:$E$505,LANCAMENTOS!$B$6:$B$505,"&gt;="&amp;CONFIG!$B$5,LANCAMENTOS!$B$6:$B$505,"&lt;="&amp;A58)-SUMIFS(LANCAMENTOS!$F$6:$F$505,LANCAMENTOS!$B$6:$B$505,"&gt;="&amp;CONFIG!$B$5,LANCAMENTOS!$B$6:$B$505,"&lt;="&amp;A58)</f>
        <v>17800</v>
      </c>
      <c r="H58" s="14" t="str">
        <f t="shared" si="0"/>
        <v>OK</v>
      </c>
      <c r="I58" s="15">
        <f ca="1">IF(AND(A58&gt;=TODAY(),A58&lt;=TODAY()+CONFIG!$B$6),G58,"")</f>
        <v>17800</v>
      </c>
      <c r="J58" s="14" t="str">
        <f ca="1">IF(AND(A58&gt;=TODAY(),A58&lt;=TODAY()+CONFIG!$B$6,G58&lt;0),"FALTA DE CAIXA","")</f>
        <v/>
      </c>
    </row>
    <row r="59" spans="1:10">
      <c r="A59" s="17">
        <f t="shared" si="1"/>
        <v>46289</v>
      </c>
      <c r="B59" s="15">
        <f>SUMIFS(LANCAMENTOS!$E$6:$E$505,LANCAMENTOS!$B$6:$B$505,A59,LANCAMENTOS!$G$6:$G$505,"Realizado")</f>
        <v>0</v>
      </c>
      <c r="C59" s="15">
        <f>SUMIFS(LANCAMENTOS!$F$6:$F$505,LANCAMENTOS!$B$6:$B$505,A59,LANCAMENTOS!$G$6:$G$505,"Realizado")</f>
        <v>0</v>
      </c>
      <c r="D59" s="15" t="str">
        <f ca="1">IF(A59&gt;TODAY(),"",CONFIG!$B$7+SUMIFS(LANCAMENTOS!$E$6:$E$505,LANCAMENTOS!$B$6:$B$505,"&gt;="&amp;CONFIG!$B$5,LANCAMENTOS!$B$6:$B$505,"&lt;="&amp;A59,LANCAMENTOS!$G$6:$G$505,"Realizado")-SUMIFS(LANCAMENTOS!$F$6:$F$505,LANCAMENTOS!$B$6:$B$505,"&gt;="&amp;CONFIG!$B$5,LANCAMENTOS!$B$6:$B$505,"&lt;="&amp;A59,LANCAMENTOS!$G$6:$G$505,"Realizado"))</f>
        <v/>
      </c>
      <c r="E59" s="15">
        <f>SUMIFS(LANCAMENTOS!$E$6:$E$505,LANCAMENTOS!$B$6:$B$505,A59,LANCAMENTOS!$G$6:$G$505,"Previsto")</f>
        <v>0</v>
      </c>
      <c r="F59" s="15">
        <f>SUMIFS(LANCAMENTOS!$F$6:$F$505,LANCAMENTOS!$B$6:$B$505,A59,LANCAMENTOS!$G$6:$G$505,"Previsto")</f>
        <v>0</v>
      </c>
      <c r="G59" s="15">
        <f>CONFIG!$B$7+SUMIFS(LANCAMENTOS!$E$6:$E$505,LANCAMENTOS!$B$6:$B$505,"&gt;="&amp;CONFIG!$B$5,LANCAMENTOS!$B$6:$B$505,"&lt;="&amp;A59)-SUMIFS(LANCAMENTOS!$F$6:$F$505,LANCAMENTOS!$B$6:$B$505,"&gt;="&amp;CONFIG!$B$5,LANCAMENTOS!$B$6:$B$505,"&lt;="&amp;A59)</f>
        <v>17800</v>
      </c>
      <c r="H59" s="14" t="str">
        <f t="shared" si="0"/>
        <v>OK</v>
      </c>
      <c r="I59" s="15">
        <f ca="1">IF(AND(A59&gt;=TODAY(),A59&lt;=TODAY()+CONFIG!$B$6),G59,"")</f>
        <v>17800</v>
      </c>
      <c r="J59" s="14" t="str">
        <f ca="1">IF(AND(A59&gt;=TODAY(),A59&lt;=TODAY()+CONFIG!$B$6,G59&lt;0),"FALTA DE CAIXA","")</f>
        <v/>
      </c>
    </row>
    <row r="60" spans="1:10">
      <c r="A60" s="17">
        <f t="shared" si="1"/>
        <v>46290</v>
      </c>
      <c r="B60" s="15">
        <f>SUMIFS(LANCAMENTOS!$E$6:$E$505,LANCAMENTOS!$B$6:$B$505,A60,LANCAMENTOS!$G$6:$G$505,"Realizado")</f>
        <v>0</v>
      </c>
      <c r="C60" s="15">
        <f>SUMIFS(LANCAMENTOS!$F$6:$F$505,LANCAMENTOS!$B$6:$B$505,A60,LANCAMENTOS!$G$6:$G$505,"Realizado")</f>
        <v>0</v>
      </c>
      <c r="D60" s="15" t="str">
        <f ca="1">IF(A60&gt;TODAY(),"",CONFIG!$B$7+SUMIFS(LANCAMENTOS!$E$6:$E$505,LANCAMENTOS!$B$6:$B$505,"&gt;="&amp;CONFIG!$B$5,LANCAMENTOS!$B$6:$B$505,"&lt;="&amp;A60,LANCAMENTOS!$G$6:$G$505,"Realizado")-SUMIFS(LANCAMENTOS!$F$6:$F$505,LANCAMENTOS!$B$6:$B$505,"&gt;="&amp;CONFIG!$B$5,LANCAMENTOS!$B$6:$B$505,"&lt;="&amp;A60,LANCAMENTOS!$G$6:$G$505,"Realizado"))</f>
        <v/>
      </c>
      <c r="E60" s="15">
        <f>SUMIFS(LANCAMENTOS!$E$6:$E$505,LANCAMENTOS!$B$6:$B$505,A60,LANCAMENTOS!$G$6:$G$505,"Previsto")</f>
        <v>0</v>
      </c>
      <c r="F60" s="15">
        <f>SUMIFS(LANCAMENTOS!$F$6:$F$505,LANCAMENTOS!$B$6:$B$505,A60,LANCAMENTOS!$G$6:$G$505,"Previsto")</f>
        <v>0</v>
      </c>
      <c r="G60" s="15">
        <f>CONFIG!$B$7+SUMIFS(LANCAMENTOS!$E$6:$E$505,LANCAMENTOS!$B$6:$B$505,"&gt;="&amp;CONFIG!$B$5,LANCAMENTOS!$B$6:$B$505,"&lt;="&amp;A60)-SUMIFS(LANCAMENTOS!$F$6:$F$505,LANCAMENTOS!$B$6:$B$505,"&gt;="&amp;CONFIG!$B$5,LANCAMENTOS!$B$6:$B$505,"&lt;="&amp;A60)</f>
        <v>17800</v>
      </c>
      <c r="H60" s="14" t="str">
        <f t="shared" si="0"/>
        <v>OK</v>
      </c>
      <c r="I60" s="15">
        <f ca="1">IF(AND(A60&gt;=TODAY(),A60&lt;=TODAY()+CONFIG!$B$6),G60,"")</f>
        <v>17800</v>
      </c>
      <c r="J60" s="14" t="str">
        <f ca="1">IF(AND(A60&gt;=TODAY(),A60&lt;=TODAY()+CONFIG!$B$6,G60&lt;0),"FALTA DE CAIXA","")</f>
        <v/>
      </c>
    </row>
    <row r="61" spans="1:10">
      <c r="A61" s="17">
        <f t="shared" si="1"/>
        <v>46291</v>
      </c>
      <c r="B61" s="15">
        <f>SUMIFS(LANCAMENTOS!$E$6:$E$505,LANCAMENTOS!$B$6:$B$505,A61,LANCAMENTOS!$G$6:$G$505,"Realizado")</f>
        <v>0</v>
      </c>
      <c r="C61" s="15">
        <f>SUMIFS(LANCAMENTOS!$F$6:$F$505,LANCAMENTOS!$B$6:$B$505,A61,LANCAMENTOS!$G$6:$G$505,"Realizado")</f>
        <v>0</v>
      </c>
      <c r="D61" s="15" t="str">
        <f ca="1">IF(A61&gt;TODAY(),"",CONFIG!$B$7+SUMIFS(LANCAMENTOS!$E$6:$E$505,LANCAMENTOS!$B$6:$B$505,"&gt;="&amp;CONFIG!$B$5,LANCAMENTOS!$B$6:$B$505,"&lt;="&amp;A61,LANCAMENTOS!$G$6:$G$505,"Realizado")-SUMIFS(LANCAMENTOS!$F$6:$F$505,LANCAMENTOS!$B$6:$B$505,"&gt;="&amp;CONFIG!$B$5,LANCAMENTOS!$B$6:$B$505,"&lt;="&amp;A61,LANCAMENTOS!$G$6:$G$505,"Realizado"))</f>
        <v/>
      </c>
      <c r="E61" s="15">
        <f>SUMIFS(LANCAMENTOS!$E$6:$E$505,LANCAMENTOS!$B$6:$B$505,A61,LANCAMENTOS!$G$6:$G$505,"Previsto")</f>
        <v>0</v>
      </c>
      <c r="F61" s="15">
        <f>SUMIFS(LANCAMENTOS!$F$6:$F$505,LANCAMENTOS!$B$6:$B$505,A61,LANCAMENTOS!$G$6:$G$505,"Previsto")</f>
        <v>0</v>
      </c>
      <c r="G61" s="15">
        <f>CONFIG!$B$7+SUMIFS(LANCAMENTOS!$E$6:$E$505,LANCAMENTOS!$B$6:$B$505,"&gt;="&amp;CONFIG!$B$5,LANCAMENTOS!$B$6:$B$505,"&lt;="&amp;A61)-SUMIFS(LANCAMENTOS!$F$6:$F$505,LANCAMENTOS!$B$6:$B$505,"&gt;="&amp;CONFIG!$B$5,LANCAMENTOS!$B$6:$B$505,"&lt;="&amp;A61)</f>
        <v>17800</v>
      </c>
      <c r="H61" s="14" t="str">
        <f t="shared" si="0"/>
        <v>OK</v>
      </c>
      <c r="I61" s="15">
        <f ca="1">IF(AND(A61&gt;=TODAY(),A61&lt;=TODAY()+CONFIG!$B$6),G61,"")</f>
        <v>17800</v>
      </c>
      <c r="J61" s="14" t="str">
        <f ca="1">IF(AND(A61&gt;=TODAY(),A61&lt;=TODAY()+CONFIG!$B$6,G61&lt;0),"FALTA DE CAIXA","")</f>
        <v/>
      </c>
    </row>
    <row r="62" spans="1:10">
      <c r="A62" s="17">
        <f t="shared" si="1"/>
        <v>46292</v>
      </c>
      <c r="B62" s="15">
        <f>SUMIFS(LANCAMENTOS!$E$6:$E$505,LANCAMENTOS!$B$6:$B$505,A62,LANCAMENTOS!$G$6:$G$505,"Realizado")</f>
        <v>0</v>
      </c>
      <c r="C62" s="15">
        <f>SUMIFS(LANCAMENTOS!$F$6:$F$505,LANCAMENTOS!$B$6:$B$505,A62,LANCAMENTOS!$G$6:$G$505,"Realizado")</f>
        <v>0</v>
      </c>
      <c r="D62" s="15" t="str">
        <f ca="1">IF(A62&gt;TODAY(),"",CONFIG!$B$7+SUMIFS(LANCAMENTOS!$E$6:$E$505,LANCAMENTOS!$B$6:$B$505,"&gt;="&amp;CONFIG!$B$5,LANCAMENTOS!$B$6:$B$505,"&lt;="&amp;A62,LANCAMENTOS!$G$6:$G$505,"Realizado")-SUMIFS(LANCAMENTOS!$F$6:$F$505,LANCAMENTOS!$B$6:$B$505,"&gt;="&amp;CONFIG!$B$5,LANCAMENTOS!$B$6:$B$505,"&lt;="&amp;A62,LANCAMENTOS!$G$6:$G$505,"Realizado"))</f>
        <v/>
      </c>
      <c r="E62" s="15">
        <f>SUMIFS(LANCAMENTOS!$E$6:$E$505,LANCAMENTOS!$B$6:$B$505,A62,LANCAMENTOS!$G$6:$G$505,"Previsto")</f>
        <v>0</v>
      </c>
      <c r="F62" s="15">
        <f>SUMIFS(LANCAMENTOS!$F$6:$F$505,LANCAMENTOS!$B$6:$B$505,A62,LANCAMENTOS!$G$6:$G$505,"Previsto")</f>
        <v>0</v>
      </c>
      <c r="G62" s="15">
        <f>CONFIG!$B$7+SUMIFS(LANCAMENTOS!$E$6:$E$505,LANCAMENTOS!$B$6:$B$505,"&gt;="&amp;CONFIG!$B$5,LANCAMENTOS!$B$6:$B$505,"&lt;="&amp;A62)-SUMIFS(LANCAMENTOS!$F$6:$F$505,LANCAMENTOS!$B$6:$B$505,"&gt;="&amp;CONFIG!$B$5,LANCAMENTOS!$B$6:$B$505,"&lt;="&amp;A62)</f>
        <v>17800</v>
      </c>
      <c r="H62" s="14" t="str">
        <f t="shared" si="0"/>
        <v>OK</v>
      </c>
      <c r="I62" s="15">
        <f ca="1">IF(AND(A62&gt;=TODAY(),A62&lt;=TODAY()+CONFIG!$B$6),G62,"")</f>
        <v>17800</v>
      </c>
      <c r="J62" s="14" t="str">
        <f ca="1">IF(AND(A62&gt;=TODAY(),A62&lt;=TODAY()+CONFIG!$B$6,G62&lt;0),"FALTA DE CAIXA","")</f>
        <v/>
      </c>
    </row>
    <row r="63" spans="1:10">
      <c r="A63" s="17">
        <f t="shared" si="1"/>
        <v>46293</v>
      </c>
      <c r="B63" s="15">
        <f>SUMIFS(LANCAMENTOS!$E$6:$E$505,LANCAMENTOS!$B$6:$B$505,A63,LANCAMENTOS!$G$6:$G$505,"Realizado")</f>
        <v>0</v>
      </c>
      <c r="C63" s="15">
        <f>SUMIFS(LANCAMENTOS!$F$6:$F$505,LANCAMENTOS!$B$6:$B$505,A63,LANCAMENTOS!$G$6:$G$505,"Realizado")</f>
        <v>0</v>
      </c>
      <c r="D63" s="15" t="str">
        <f ca="1">IF(A63&gt;TODAY(),"",CONFIG!$B$7+SUMIFS(LANCAMENTOS!$E$6:$E$505,LANCAMENTOS!$B$6:$B$505,"&gt;="&amp;CONFIG!$B$5,LANCAMENTOS!$B$6:$B$505,"&lt;="&amp;A63,LANCAMENTOS!$G$6:$G$505,"Realizado")-SUMIFS(LANCAMENTOS!$F$6:$F$505,LANCAMENTOS!$B$6:$B$505,"&gt;="&amp;CONFIG!$B$5,LANCAMENTOS!$B$6:$B$505,"&lt;="&amp;A63,LANCAMENTOS!$G$6:$G$505,"Realizado"))</f>
        <v/>
      </c>
      <c r="E63" s="15">
        <f>SUMIFS(LANCAMENTOS!$E$6:$E$505,LANCAMENTOS!$B$6:$B$505,A63,LANCAMENTOS!$G$6:$G$505,"Previsto")</f>
        <v>0</v>
      </c>
      <c r="F63" s="15">
        <f>SUMIFS(LANCAMENTOS!$F$6:$F$505,LANCAMENTOS!$B$6:$B$505,A63,LANCAMENTOS!$G$6:$G$505,"Previsto")</f>
        <v>0</v>
      </c>
      <c r="G63" s="15">
        <f>CONFIG!$B$7+SUMIFS(LANCAMENTOS!$E$6:$E$505,LANCAMENTOS!$B$6:$B$505,"&gt;="&amp;CONFIG!$B$5,LANCAMENTOS!$B$6:$B$505,"&lt;="&amp;A63)-SUMIFS(LANCAMENTOS!$F$6:$F$505,LANCAMENTOS!$B$6:$B$505,"&gt;="&amp;CONFIG!$B$5,LANCAMENTOS!$B$6:$B$505,"&lt;="&amp;A63)</f>
        <v>17800</v>
      </c>
      <c r="H63" s="14" t="str">
        <f t="shared" si="0"/>
        <v>OK</v>
      </c>
      <c r="I63" s="15">
        <f ca="1">IF(AND(A63&gt;=TODAY(),A63&lt;=TODAY()+CONFIG!$B$6),G63,"")</f>
        <v>17800</v>
      </c>
      <c r="J63" s="14" t="str">
        <f ca="1">IF(AND(A63&gt;=TODAY(),A63&lt;=TODAY()+CONFIG!$B$6,G63&lt;0),"FALTA DE CAIXA","")</f>
        <v/>
      </c>
    </row>
    <row r="64" spans="1:10">
      <c r="A64" s="17">
        <f t="shared" si="1"/>
        <v>46294</v>
      </c>
      <c r="B64" s="15">
        <f>SUMIFS(LANCAMENTOS!$E$6:$E$505,LANCAMENTOS!$B$6:$B$505,A64,LANCAMENTOS!$G$6:$G$505,"Realizado")</f>
        <v>0</v>
      </c>
      <c r="C64" s="15">
        <f>SUMIFS(LANCAMENTOS!$F$6:$F$505,LANCAMENTOS!$B$6:$B$505,A64,LANCAMENTOS!$G$6:$G$505,"Realizado")</f>
        <v>0</v>
      </c>
      <c r="D64" s="15" t="str">
        <f ca="1">IF(A64&gt;TODAY(),"",CONFIG!$B$7+SUMIFS(LANCAMENTOS!$E$6:$E$505,LANCAMENTOS!$B$6:$B$505,"&gt;="&amp;CONFIG!$B$5,LANCAMENTOS!$B$6:$B$505,"&lt;="&amp;A64,LANCAMENTOS!$G$6:$G$505,"Realizado")-SUMIFS(LANCAMENTOS!$F$6:$F$505,LANCAMENTOS!$B$6:$B$505,"&gt;="&amp;CONFIG!$B$5,LANCAMENTOS!$B$6:$B$505,"&lt;="&amp;A64,LANCAMENTOS!$G$6:$G$505,"Realizado"))</f>
        <v/>
      </c>
      <c r="E64" s="15">
        <f>SUMIFS(LANCAMENTOS!$E$6:$E$505,LANCAMENTOS!$B$6:$B$505,A64,LANCAMENTOS!$G$6:$G$505,"Previsto")</f>
        <v>0</v>
      </c>
      <c r="F64" s="15">
        <f>SUMIFS(LANCAMENTOS!$F$6:$F$505,LANCAMENTOS!$B$6:$B$505,A64,LANCAMENTOS!$G$6:$G$505,"Previsto")</f>
        <v>0</v>
      </c>
      <c r="G64" s="15">
        <f>CONFIG!$B$7+SUMIFS(LANCAMENTOS!$E$6:$E$505,LANCAMENTOS!$B$6:$B$505,"&gt;="&amp;CONFIG!$B$5,LANCAMENTOS!$B$6:$B$505,"&lt;="&amp;A64)-SUMIFS(LANCAMENTOS!$F$6:$F$505,LANCAMENTOS!$B$6:$B$505,"&gt;="&amp;CONFIG!$B$5,LANCAMENTOS!$B$6:$B$505,"&lt;="&amp;A64)</f>
        <v>17800</v>
      </c>
      <c r="H64" s="14" t="str">
        <f t="shared" si="0"/>
        <v>OK</v>
      </c>
      <c r="I64" s="15">
        <f ca="1">IF(AND(A64&gt;=TODAY(),A64&lt;=TODAY()+CONFIG!$B$6),G64,"")</f>
        <v>17800</v>
      </c>
      <c r="J64" s="14" t="str">
        <f ca="1">IF(AND(A64&gt;=TODAY(),A64&lt;=TODAY()+CONFIG!$B$6,G64&lt;0),"FALTA DE CAIXA","")</f>
        <v/>
      </c>
    </row>
    <row r="65" spans="1:10">
      <c r="A65" s="17">
        <f t="shared" si="1"/>
        <v>46295</v>
      </c>
      <c r="B65" s="15">
        <f>SUMIFS(LANCAMENTOS!$E$6:$E$505,LANCAMENTOS!$B$6:$B$505,A65,LANCAMENTOS!$G$6:$G$505,"Realizado")</f>
        <v>0</v>
      </c>
      <c r="C65" s="15">
        <f>SUMIFS(LANCAMENTOS!$F$6:$F$505,LANCAMENTOS!$B$6:$B$505,A65,LANCAMENTOS!$G$6:$G$505,"Realizado")</f>
        <v>0</v>
      </c>
      <c r="D65" s="15" t="str">
        <f ca="1">IF(A65&gt;TODAY(),"",CONFIG!$B$7+SUMIFS(LANCAMENTOS!$E$6:$E$505,LANCAMENTOS!$B$6:$B$505,"&gt;="&amp;CONFIG!$B$5,LANCAMENTOS!$B$6:$B$505,"&lt;="&amp;A65,LANCAMENTOS!$G$6:$G$505,"Realizado")-SUMIFS(LANCAMENTOS!$F$6:$F$505,LANCAMENTOS!$B$6:$B$505,"&gt;="&amp;CONFIG!$B$5,LANCAMENTOS!$B$6:$B$505,"&lt;="&amp;A65,LANCAMENTOS!$G$6:$G$505,"Realizado"))</f>
        <v/>
      </c>
      <c r="E65" s="15">
        <f>SUMIFS(LANCAMENTOS!$E$6:$E$505,LANCAMENTOS!$B$6:$B$505,A65,LANCAMENTOS!$G$6:$G$505,"Previsto")</f>
        <v>0</v>
      </c>
      <c r="F65" s="15">
        <f>SUMIFS(LANCAMENTOS!$F$6:$F$505,LANCAMENTOS!$B$6:$B$505,A65,LANCAMENTOS!$G$6:$G$505,"Previsto")</f>
        <v>0</v>
      </c>
      <c r="G65" s="15">
        <f>CONFIG!$B$7+SUMIFS(LANCAMENTOS!$E$6:$E$505,LANCAMENTOS!$B$6:$B$505,"&gt;="&amp;CONFIG!$B$5,LANCAMENTOS!$B$6:$B$505,"&lt;="&amp;A65)-SUMIFS(LANCAMENTOS!$F$6:$F$505,LANCAMENTOS!$B$6:$B$505,"&gt;="&amp;CONFIG!$B$5,LANCAMENTOS!$B$6:$B$505,"&lt;="&amp;A65)</f>
        <v>17800</v>
      </c>
      <c r="H65" s="14" t="str">
        <f t="shared" si="0"/>
        <v>OK</v>
      </c>
      <c r="I65" s="15">
        <f ca="1">IF(AND(A65&gt;=TODAY(),A65&lt;=TODAY()+CONFIG!$B$6),G65,"")</f>
        <v>17800</v>
      </c>
      <c r="J65" s="14" t="str">
        <f ca="1">IF(AND(A65&gt;=TODAY(),A65&lt;=TODAY()+CONFIG!$B$6,G65&lt;0),"FALTA DE CAIXA","")</f>
        <v/>
      </c>
    </row>
    <row r="66" spans="1:10">
      <c r="A66" s="17">
        <f t="shared" si="1"/>
        <v>46296</v>
      </c>
      <c r="B66" s="15">
        <f>SUMIFS(LANCAMENTOS!$E$6:$E$505,LANCAMENTOS!$B$6:$B$505,A66,LANCAMENTOS!$G$6:$G$505,"Realizado")</f>
        <v>0</v>
      </c>
      <c r="C66" s="15">
        <f>SUMIFS(LANCAMENTOS!$F$6:$F$505,LANCAMENTOS!$B$6:$B$505,A66,LANCAMENTOS!$G$6:$G$505,"Realizado")</f>
        <v>0</v>
      </c>
      <c r="D66" s="15" t="str">
        <f ca="1">IF(A66&gt;TODAY(),"",CONFIG!$B$7+SUMIFS(LANCAMENTOS!$E$6:$E$505,LANCAMENTOS!$B$6:$B$505,"&gt;="&amp;CONFIG!$B$5,LANCAMENTOS!$B$6:$B$505,"&lt;="&amp;A66,LANCAMENTOS!$G$6:$G$505,"Realizado")-SUMIFS(LANCAMENTOS!$F$6:$F$505,LANCAMENTOS!$B$6:$B$505,"&gt;="&amp;CONFIG!$B$5,LANCAMENTOS!$B$6:$B$505,"&lt;="&amp;A66,LANCAMENTOS!$G$6:$G$505,"Realizado"))</f>
        <v/>
      </c>
      <c r="E66" s="15">
        <f>SUMIFS(LANCAMENTOS!$E$6:$E$505,LANCAMENTOS!$B$6:$B$505,A66,LANCAMENTOS!$G$6:$G$505,"Previsto")</f>
        <v>0</v>
      </c>
      <c r="F66" s="15">
        <f>SUMIFS(LANCAMENTOS!$F$6:$F$505,LANCAMENTOS!$B$6:$B$505,A66,LANCAMENTOS!$G$6:$G$505,"Previsto")</f>
        <v>0</v>
      </c>
      <c r="G66" s="15">
        <f>CONFIG!$B$7+SUMIFS(LANCAMENTOS!$E$6:$E$505,LANCAMENTOS!$B$6:$B$505,"&gt;="&amp;CONFIG!$B$5,LANCAMENTOS!$B$6:$B$505,"&lt;="&amp;A66)-SUMIFS(LANCAMENTOS!$F$6:$F$505,LANCAMENTOS!$B$6:$B$505,"&gt;="&amp;CONFIG!$B$5,LANCAMENTOS!$B$6:$B$505,"&lt;="&amp;A66)</f>
        <v>17800</v>
      </c>
      <c r="H66" s="14" t="str">
        <f t="shared" si="0"/>
        <v>OK</v>
      </c>
      <c r="I66" s="15">
        <f ca="1">IF(AND(A66&gt;=TODAY(),A66&lt;=TODAY()+CONFIG!$B$6),G66,"")</f>
        <v>17800</v>
      </c>
      <c r="J66" s="14" t="str">
        <f ca="1">IF(AND(A66&gt;=TODAY(),A66&lt;=TODAY()+CONFIG!$B$6,G66&lt;0),"FALTA DE CAIXA","")</f>
        <v/>
      </c>
    </row>
    <row r="67" spans="1:10">
      <c r="A67" s="17">
        <f t="shared" si="1"/>
        <v>46297</v>
      </c>
      <c r="B67" s="15">
        <f>SUMIFS(LANCAMENTOS!$E$6:$E$505,LANCAMENTOS!$B$6:$B$505,A67,LANCAMENTOS!$G$6:$G$505,"Realizado")</f>
        <v>0</v>
      </c>
      <c r="C67" s="15">
        <f>SUMIFS(LANCAMENTOS!$F$6:$F$505,LANCAMENTOS!$B$6:$B$505,A67,LANCAMENTOS!$G$6:$G$505,"Realizado")</f>
        <v>0</v>
      </c>
      <c r="D67" s="15" t="str">
        <f ca="1">IF(A67&gt;TODAY(),"",CONFIG!$B$7+SUMIFS(LANCAMENTOS!$E$6:$E$505,LANCAMENTOS!$B$6:$B$505,"&gt;="&amp;CONFIG!$B$5,LANCAMENTOS!$B$6:$B$505,"&lt;="&amp;A67,LANCAMENTOS!$G$6:$G$505,"Realizado")-SUMIFS(LANCAMENTOS!$F$6:$F$505,LANCAMENTOS!$B$6:$B$505,"&gt;="&amp;CONFIG!$B$5,LANCAMENTOS!$B$6:$B$505,"&lt;="&amp;A67,LANCAMENTOS!$G$6:$G$505,"Realizado"))</f>
        <v/>
      </c>
      <c r="E67" s="15">
        <f>SUMIFS(LANCAMENTOS!$E$6:$E$505,LANCAMENTOS!$B$6:$B$505,A67,LANCAMENTOS!$G$6:$G$505,"Previsto")</f>
        <v>0</v>
      </c>
      <c r="F67" s="15">
        <f>SUMIFS(LANCAMENTOS!$F$6:$F$505,LANCAMENTOS!$B$6:$B$505,A67,LANCAMENTOS!$G$6:$G$505,"Previsto")</f>
        <v>0</v>
      </c>
      <c r="G67" s="15">
        <f>CONFIG!$B$7+SUMIFS(LANCAMENTOS!$E$6:$E$505,LANCAMENTOS!$B$6:$B$505,"&gt;="&amp;CONFIG!$B$5,LANCAMENTOS!$B$6:$B$505,"&lt;="&amp;A67)-SUMIFS(LANCAMENTOS!$F$6:$F$505,LANCAMENTOS!$B$6:$B$505,"&gt;="&amp;CONFIG!$B$5,LANCAMENTOS!$B$6:$B$505,"&lt;="&amp;A67)</f>
        <v>17800</v>
      </c>
      <c r="H67" s="14" t="str">
        <f t="shared" si="0"/>
        <v>OK</v>
      </c>
      <c r="I67" s="15">
        <f ca="1">IF(AND(A67&gt;=TODAY(),A67&lt;=TODAY()+CONFIG!$B$6),G67,"")</f>
        <v>17800</v>
      </c>
      <c r="J67" s="14" t="str">
        <f ca="1">IF(AND(A67&gt;=TODAY(),A67&lt;=TODAY()+CONFIG!$B$6,G67&lt;0),"FALTA DE CAIXA","")</f>
        <v/>
      </c>
    </row>
    <row r="68" spans="1:10">
      <c r="A68" s="17">
        <f t="shared" si="1"/>
        <v>46298</v>
      </c>
      <c r="B68" s="15">
        <f>SUMIFS(LANCAMENTOS!$E$6:$E$505,LANCAMENTOS!$B$6:$B$505,A68,LANCAMENTOS!$G$6:$G$505,"Realizado")</f>
        <v>0</v>
      </c>
      <c r="C68" s="15">
        <f>SUMIFS(LANCAMENTOS!$F$6:$F$505,LANCAMENTOS!$B$6:$B$505,A68,LANCAMENTOS!$G$6:$G$505,"Realizado")</f>
        <v>0</v>
      </c>
      <c r="D68" s="15" t="str">
        <f ca="1">IF(A68&gt;TODAY(),"",CONFIG!$B$7+SUMIFS(LANCAMENTOS!$E$6:$E$505,LANCAMENTOS!$B$6:$B$505,"&gt;="&amp;CONFIG!$B$5,LANCAMENTOS!$B$6:$B$505,"&lt;="&amp;A68,LANCAMENTOS!$G$6:$G$505,"Realizado")-SUMIFS(LANCAMENTOS!$F$6:$F$505,LANCAMENTOS!$B$6:$B$505,"&gt;="&amp;CONFIG!$B$5,LANCAMENTOS!$B$6:$B$505,"&lt;="&amp;A68,LANCAMENTOS!$G$6:$G$505,"Realizado"))</f>
        <v/>
      </c>
      <c r="E68" s="15">
        <f>SUMIFS(LANCAMENTOS!$E$6:$E$505,LANCAMENTOS!$B$6:$B$505,A68,LANCAMENTOS!$G$6:$G$505,"Previsto")</f>
        <v>0</v>
      </c>
      <c r="F68" s="15">
        <f>SUMIFS(LANCAMENTOS!$F$6:$F$505,LANCAMENTOS!$B$6:$B$505,A68,LANCAMENTOS!$G$6:$G$505,"Previsto")</f>
        <v>0</v>
      </c>
      <c r="G68" s="15">
        <f>CONFIG!$B$7+SUMIFS(LANCAMENTOS!$E$6:$E$505,LANCAMENTOS!$B$6:$B$505,"&gt;="&amp;CONFIG!$B$5,LANCAMENTOS!$B$6:$B$505,"&lt;="&amp;A68)-SUMIFS(LANCAMENTOS!$F$6:$F$505,LANCAMENTOS!$B$6:$B$505,"&gt;="&amp;CONFIG!$B$5,LANCAMENTOS!$B$6:$B$505,"&lt;="&amp;A68)</f>
        <v>17800</v>
      </c>
      <c r="H68" s="14" t="str">
        <f t="shared" si="0"/>
        <v>OK</v>
      </c>
      <c r="I68" s="15">
        <f ca="1">IF(AND(A68&gt;=TODAY(),A68&lt;=TODAY()+CONFIG!$B$6),G68,"")</f>
        <v>17800</v>
      </c>
      <c r="J68" s="14" t="str">
        <f ca="1">IF(AND(A68&gt;=TODAY(),A68&lt;=TODAY()+CONFIG!$B$6,G68&lt;0),"FALTA DE CAIXA","")</f>
        <v/>
      </c>
    </row>
    <row r="69" spans="1:10">
      <c r="A69" s="17">
        <f t="shared" si="1"/>
        <v>46299</v>
      </c>
      <c r="B69" s="15">
        <f>SUMIFS(LANCAMENTOS!$E$6:$E$505,LANCAMENTOS!$B$6:$B$505,A69,LANCAMENTOS!$G$6:$G$505,"Realizado")</f>
        <v>0</v>
      </c>
      <c r="C69" s="15">
        <f>SUMIFS(LANCAMENTOS!$F$6:$F$505,LANCAMENTOS!$B$6:$B$505,A69,LANCAMENTOS!$G$6:$G$505,"Realizado")</f>
        <v>0</v>
      </c>
      <c r="D69" s="15" t="str">
        <f ca="1">IF(A69&gt;TODAY(),"",CONFIG!$B$7+SUMIFS(LANCAMENTOS!$E$6:$E$505,LANCAMENTOS!$B$6:$B$505,"&gt;="&amp;CONFIG!$B$5,LANCAMENTOS!$B$6:$B$505,"&lt;="&amp;A69,LANCAMENTOS!$G$6:$G$505,"Realizado")-SUMIFS(LANCAMENTOS!$F$6:$F$505,LANCAMENTOS!$B$6:$B$505,"&gt;="&amp;CONFIG!$B$5,LANCAMENTOS!$B$6:$B$505,"&lt;="&amp;A69,LANCAMENTOS!$G$6:$G$505,"Realizado"))</f>
        <v/>
      </c>
      <c r="E69" s="15">
        <f>SUMIFS(LANCAMENTOS!$E$6:$E$505,LANCAMENTOS!$B$6:$B$505,A69,LANCAMENTOS!$G$6:$G$505,"Previsto")</f>
        <v>0</v>
      </c>
      <c r="F69" s="15">
        <f>SUMIFS(LANCAMENTOS!$F$6:$F$505,LANCAMENTOS!$B$6:$B$505,A69,LANCAMENTOS!$G$6:$G$505,"Previsto")</f>
        <v>0</v>
      </c>
      <c r="G69" s="15">
        <f>CONFIG!$B$7+SUMIFS(LANCAMENTOS!$E$6:$E$505,LANCAMENTOS!$B$6:$B$505,"&gt;="&amp;CONFIG!$B$5,LANCAMENTOS!$B$6:$B$505,"&lt;="&amp;A69)-SUMIFS(LANCAMENTOS!$F$6:$F$505,LANCAMENTOS!$B$6:$B$505,"&gt;="&amp;CONFIG!$B$5,LANCAMENTOS!$B$6:$B$505,"&lt;="&amp;A69)</f>
        <v>17800</v>
      </c>
      <c r="H69" s="14" t="str">
        <f t="shared" ref="H69:H132" si="2">IF(G69&lt;0,"FALTA DE CAIXA","OK")</f>
        <v>OK</v>
      </c>
      <c r="I69" s="15">
        <f ca="1">IF(AND(A69&gt;=TODAY(),A69&lt;=TODAY()+CONFIG!$B$6),G69,"")</f>
        <v>17800</v>
      </c>
      <c r="J69" s="14" t="str">
        <f ca="1">IF(AND(A69&gt;=TODAY(),A69&lt;=TODAY()+CONFIG!$B$6,G69&lt;0),"FALTA DE CAIXA","")</f>
        <v/>
      </c>
    </row>
    <row r="70" spans="1:10">
      <c r="A70" s="17">
        <f t="shared" ref="A70:A133" si="3">A69+1</f>
        <v>46300</v>
      </c>
      <c r="B70" s="15">
        <f>SUMIFS(LANCAMENTOS!$E$6:$E$505,LANCAMENTOS!$B$6:$B$505,A70,LANCAMENTOS!$G$6:$G$505,"Realizado")</f>
        <v>0</v>
      </c>
      <c r="C70" s="15">
        <f>SUMIFS(LANCAMENTOS!$F$6:$F$505,LANCAMENTOS!$B$6:$B$505,A70,LANCAMENTOS!$G$6:$G$505,"Realizado")</f>
        <v>0</v>
      </c>
      <c r="D70" s="15" t="str">
        <f ca="1">IF(A70&gt;TODAY(),"",CONFIG!$B$7+SUMIFS(LANCAMENTOS!$E$6:$E$505,LANCAMENTOS!$B$6:$B$505,"&gt;="&amp;CONFIG!$B$5,LANCAMENTOS!$B$6:$B$505,"&lt;="&amp;A70,LANCAMENTOS!$G$6:$G$505,"Realizado")-SUMIFS(LANCAMENTOS!$F$6:$F$505,LANCAMENTOS!$B$6:$B$505,"&gt;="&amp;CONFIG!$B$5,LANCAMENTOS!$B$6:$B$505,"&lt;="&amp;A70,LANCAMENTOS!$G$6:$G$505,"Realizado"))</f>
        <v/>
      </c>
      <c r="E70" s="15">
        <f>SUMIFS(LANCAMENTOS!$E$6:$E$505,LANCAMENTOS!$B$6:$B$505,A70,LANCAMENTOS!$G$6:$G$505,"Previsto")</f>
        <v>0</v>
      </c>
      <c r="F70" s="15">
        <f>SUMIFS(LANCAMENTOS!$F$6:$F$505,LANCAMENTOS!$B$6:$B$505,A70,LANCAMENTOS!$G$6:$G$505,"Previsto")</f>
        <v>0</v>
      </c>
      <c r="G70" s="15">
        <f>CONFIG!$B$7+SUMIFS(LANCAMENTOS!$E$6:$E$505,LANCAMENTOS!$B$6:$B$505,"&gt;="&amp;CONFIG!$B$5,LANCAMENTOS!$B$6:$B$505,"&lt;="&amp;A70)-SUMIFS(LANCAMENTOS!$F$6:$F$505,LANCAMENTOS!$B$6:$B$505,"&gt;="&amp;CONFIG!$B$5,LANCAMENTOS!$B$6:$B$505,"&lt;="&amp;A70)</f>
        <v>17800</v>
      </c>
      <c r="H70" s="14" t="str">
        <f t="shared" si="2"/>
        <v>OK</v>
      </c>
      <c r="I70" s="15">
        <f ca="1">IF(AND(A70&gt;=TODAY(),A70&lt;=TODAY()+CONFIG!$B$6),G70,"")</f>
        <v>17800</v>
      </c>
      <c r="J70" s="14" t="str">
        <f ca="1">IF(AND(A70&gt;=TODAY(),A70&lt;=TODAY()+CONFIG!$B$6,G70&lt;0),"FALTA DE CAIXA","")</f>
        <v/>
      </c>
    </row>
    <row r="71" spans="1:10">
      <c r="A71" s="17">
        <f t="shared" si="3"/>
        <v>46301</v>
      </c>
      <c r="B71" s="15">
        <f>SUMIFS(LANCAMENTOS!$E$6:$E$505,LANCAMENTOS!$B$6:$B$505,A71,LANCAMENTOS!$G$6:$G$505,"Realizado")</f>
        <v>0</v>
      </c>
      <c r="C71" s="15">
        <f>SUMIFS(LANCAMENTOS!$F$6:$F$505,LANCAMENTOS!$B$6:$B$505,A71,LANCAMENTOS!$G$6:$G$505,"Realizado")</f>
        <v>0</v>
      </c>
      <c r="D71" s="15" t="str">
        <f ca="1">IF(A71&gt;TODAY(),"",CONFIG!$B$7+SUMIFS(LANCAMENTOS!$E$6:$E$505,LANCAMENTOS!$B$6:$B$505,"&gt;="&amp;CONFIG!$B$5,LANCAMENTOS!$B$6:$B$505,"&lt;="&amp;A71,LANCAMENTOS!$G$6:$G$505,"Realizado")-SUMIFS(LANCAMENTOS!$F$6:$F$505,LANCAMENTOS!$B$6:$B$505,"&gt;="&amp;CONFIG!$B$5,LANCAMENTOS!$B$6:$B$505,"&lt;="&amp;A71,LANCAMENTOS!$G$6:$G$505,"Realizado"))</f>
        <v/>
      </c>
      <c r="E71" s="15">
        <f>SUMIFS(LANCAMENTOS!$E$6:$E$505,LANCAMENTOS!$B$6:$B$505,A71,LANCAMENTOS!$G$6:$G$505,"Previsto")</f>
        <v>0</v>
      </c>
      <c r="F71" s="15">
        <f>SUMIFS(LANCAMENTOS!$F$6:$F$505,LANCAMENTOS!$B$6:$B$505,A71,LANCAMENTOS!$G$6:$G$505,"Previsto")</f>
        <v>0</v>
      </c>
      <c r="G71" s="15">
        <f>CONFIG!$B$7+SUMIFS(LANCAMENTOS!$E$6:$E$505,LANCAMENTOS!$B$6:$B$505,"&gt;="&amp;CONFIG!$B$5,LANCAMENTOS!$B$6:$B$505,"&lt;="&amp;A71)-SUMIFS(LANCAMENTOS!$F$6:$F$505,LANCAMENTOS!$B$6:$B$505,"&gt;="&amp;CONFIG!$B$5,LANCAMENTOS!$B$6:$B$505,"&lt;="&amp;A71)</f>
        <v>17800</v>
      </c>
      <c r="H71" s="14" t="str">
        <f t="shared" si="2"/>
        <v>OK</v>
      </c>
      <c r="I71" s="15">
        <f ca="1">IF(AND(A71&gt;=TODAY(),A71&lt;=TODAY()+CONFIG!$B$6),G71,"")</f>
        <v>17800</v>
      </c>
      <c r="J71" s="14" t="str">
        <f ca="1">IF(AND(A71&gt;=TODAY(),A71&lt;=TODAY()+CONFIG!$B$6,G71&lt;0),"FALTA DE CAIXA","")</f>
        <v/>
      </c>
    </row>
    <row r="72" spans="1:10">
      <c r="A72" s="17">
        <f t="shared" si="3"/>
        <v>46302</v>
      </c>
      <c r="B72" s="15">
        <f>SUMIFS(LANCAMENTOS!$E$6:$E$505,LANCAMENTOS!$B$6:$B$505,A72,LANCAMENTOS!$G$6:$G$505,"Realizado")</f>
        <v>0</v>
      </c>
      <c r="C72" s="15">
        <f>SUMIFS(LANCAMENTOS!$F$6:$F$505,LANCAMENTOS!$B$6:$B$505,A72,LANCAMENTOS!$G$6:$G$505,"Realizado")</f>
        <v>0</v>
      </c>
      <c r="D72" s="15" t="str">
        <f ca="1">IF(A72&gt;TODAY(),"",CONFIG!$B$7+SUMIFS(LANCAMENTOS!$E$6:$E$505,LANCAMENTOS!$B$6:$B$505,"&gt;="&amp;CONFIG!$B$5,LANCAMENTOS!$B$6:$B$505,"&lt;="&amp;A72,LANCAMENTOS!$G$6:$G$505,"Realizado")-SUMIFS(LANCAMENTOS!$F$6:$F$505,LANCAMENTOS!$B$6:$B$505,"&gt;="&amp;CONFIG!$B$5,LANCAMENTOS!$B$6:$B$505,"&lt;="&amp;A72,LANCAMENTOS!$G$6:$G$505,"Realizado"))</f>
        <v/>
      </c>
      <c r="E72" s="15">
        <f>SUMIFS(LANCAMENTOS!$E$6:$E$505,LANCAMENTOS!$B$6:$B$505,A72,LANCAMENTOS!$G$6:$G$505,"Previsto")</f>
        <v>0</v>
      </c>
      <c r="F72" s="15">
        <f>SUMIFS(LANCAMENTOS!$F$6:$F$505,LANCAMENTOS!$B$6:$B$505,A72,LANCAMENTOS!$G$6:$G$505,"Previsto")</f>
        <v>0</v>
      </c>
      <c r="G72" s="15">
        <f>CONFIG!$B$7+SUMIFS(LANCAMENTOS!$E$6:$E$505,LANCAMENTOS!$B$6:$B$505,"&gt;="&amp;CONFIG!$B$5,LANCAMENTOS!$B$6:$B$505,"&lt;="&amp;A72)-SUMIFS(LANCAMENTOS!$F$6:$F$505,LANCAMENTOS!$B$6:$B$505,"&gt;="&amp;CONFIG!$B$5,LANCAMENTOS!$B$6:$B$505,"&lt;="&amp;A72)</f>
        <v>17800</v>
      </c>
      <c r="H72" s="14" t="str">
        <f t="shared" si="2"/>
        <v>OK</v>
      </c>
      <c r="I72" s="15">
        <f ca="1">IF(AND(A72&gt;=TODAY(),A72&lt;=TODAY()+CONFIG!$B$6),G72,"")</f>
        <v>17800</v>
      </c>
      <c r="J72" s="14" t="str">
        <f ca="1">IF(AND(A72&gt;=TODAY(),A72&lt;=TODAY()+CONFIG!$B$6,G72&lt;0),"FALTA DE CAIXA","")</f>
        <v/>
      </c>
    </row>
    <row r="73" spans="1:10">
      <c r="A73" s="17">
        <f t="shared" si="3"/>
        <v>46303</v>
      </c>
      <c r="B73" s="15">
        <f>SUMIFS(LANCAMENTOS!$E$6:$E$505,LANCAMENTOS!$B$6:$B$505,A73,LANCAMENTOS!$G$6:$G$505,"Realizado")</f>
        <v>0</v>
      </c>
      <c r="C73" s="15">
        <f>SUMIFS(LANCAMENTOS!$F$6:$F$505,LANCAMENTOS!$B$6:$B$505,A73,LANCAMENTOS!$G$6:$G$505,"Realizado")</f>
        <v>0</v>
      </c>
      <c r="D73" s="15" t="str">
        <f ca="1">IF(A73&gt;TODAY(),"",CONFIG!$B$7+SUMIFS(LANCAMENTOS!$E$6:$E$505,LANCAMENTOS!$B$6:$B$505,"&gt;="&amp;CONFIG!$B$5,LANCAMENTOS!$B$6:$B$505,"&lt;="&amp;A73,LANCAMENTOS!$G$6:$G$505,"Realizado")-SUMIFS(LANCAMENTOS!$F$6:$F$505,LANCAMENTOS!$B$6:$B$505,"&gt;="&amp;CONFIG!$B$5,LANCAMENTOS!$B$6:$B$505,"&lt;="&amp;A73,LANCAMENTOS!$G$6:$G$505,"Realizado"))</f>
        <v/>
      </c>
      <c r="E73" s="15">
        <f>SUMIFS(LANCAMENTOS!$E$6:$E$505,LANCAMENTOS!$B$6:$B$505,A73,LANCAMENTOS!$G$6:$G$505,"Previsto")</f>
        <v>0</v>
      </c>
      <c r="F73" s="15">
        <f>SUMIFS(LANCAMENTOS!$F$6:$F$505,LANCAMENTOS!$B$6:$B$505,A73,LANCAMENTOS!$G$6:$G$505,"Previsto")</f>
        <v>0</v>
      </c>
      <c r="G73" s="15">
        <f>CONFIG!$B$7+SUMIFS(LANCAMENTOS!$E$6:$E$505,LANCAMENTOS!$B$6:$B$505,"&gt;="&amp;CONFIG!$B$5,LANCAMENTOS!$B$6:$B$505,"&lt;="&amp;A73)-SUMIFS(LANCAMENTOS!$F$6:$F$505,LANCAMENTOS!$B$6:$B$505,"&gt;="&amp;CONFIG!$B$5,LANCAMENTOS!$B$6:$B$505,"&lt;="&amp;A73)</f>
        <v>17800</v>
      </c>
      <c r="H73" s="14" t="str">
        <f t="shared" si="2"/>
        <v>OK</v>
      </c>
      <c r="I73" s="15">
        <f ca="1">IF(AND(A73&gt;=TODAY(),A73&lt;=TODAY()+CONFIG!$B$6),G73,"")</f>
        <v>17800</v>
      </c>
      <c r="J73" s="14" t="str">
        <f ca="1">IF(AND(A73&gt;=TODAY(),A73&lt;=TODAY()+CONFIG!$B$6,G73&lt;0),"FALTA DE CAIXA","")</f>
        <v/>
      </c>
    </row>
    <row r="74" spans="1:10">
      <c r="A74" s="17">
        <f t="shared" si="3"/>
        <v>46304</v>
      </c>
      <c r="B74" s="15">
        <f>SUMIFS(LANCAMENTOS!$E$6:$E$505,LANCAMENTOS!$B$6:$B$505,A74,LANCAMENTOS!$G$6:$G$505,"Realizado")</f>
        <v>0</v>
      </c>
      <c r="C74" s="15">
        <f>SUMIFS(LANCAMENTOS!$F$6:$F$505,LANCAMENTOS!$B$6:$B$505,A74,LANCAMENTOS!$G$6:$G$505,"Realizado")</f>
        <v>0</v>
      </c>
      <c r="D74" s="15" t="str">
        <f ca="1">IF(A74&gt;TODAY(),"",CONFIG!$B$7+SUMIFS(LANCAMENTOS!$E$6:$E$505,LANCAMENTOS!$B$6:$B$505,"&gt;="&amp;CONFIG!$B$5,LANCAMENTOS!$B$6:$B$505,"&lt;="&amp;A74,LANCAMENTOS!$G$6:$G$505,"Realizado")-SUMIFS(LANCAMENTOS!$F$6:$F$505,LANCAMENTOS!$B$6:$B$505,"&gt;="&amp;CONFIG!$B$5,LANCAMENTOS!$B$6:$B$505,"&lt;="&amp;A74,LANCAMENTOS!$G$6:$G$505,"Realizado"))</f>
        <v/>
      </c>
      <c r="E74" s="15">
        <f>SUMIFS(LANCAMENTOS!$E$6:$E$505,LANCAMENTOS!$B$6:$B$505,A74,LANCAMENTOS!$G$6:$G$505,"Previsto")</f>
        <v>0</v>
      </c>
      <c r="F74" s="15">
        <f>SUMIFS(LANCAMENTOS!$F$6:$F$505,LANCAMENTOS!$B$6:$B$505,A74,LANCAMENTOS!$G$6:$G$505,"Previsto")</f>
        <v>0</v>
      </c>
      <c r="G74" s="15">
        <f>CONFIG!$B$7+SUMIFS(LANCAMENTOS!$E$6:$E$505,LANCAMENTOS!$B$6:$B$505,"&gt;="&amp;CONFIG!$B$5,LANCAMENTOS!$B$6:$B$505,"&lt;="&amp;A74)-SUMIFS(LANCAMENTOS!$F$6:$F$505,LANCAMENTOS!$B$6:$B$505,"&gt;="&amp;CONFIG!$B$5,LANCAMENTOS!$B$6:$B$505,"&lt;="&amp;A74)</f>
        <v>17800</v>
      </c>
      <c r="H74" s="14" t="str">
        <f t="shared" si="2"/>
        <v>OK</v>
      </c>
      <c r="I74" s="15">
        <f ca="1">IF(AND(A74&gt;=TODAY(),A74&lt;=TODAY()+CONFIG!$B$6),G74,"")</f>
        <v>17800</v>
      </c>
      <c r="J74" s="14" t="str">
        <f ca="1">IF(AND(A74&gt;=TODAY(),A74&lt;=TODAY()+CONFIG!$B$6,G74&lt;0),"FALTA DE CAIXA","")</f>
        <v/>
      </c>
    </row>
    <row r="75" spans="1:10">
      <c r="A75" s="17">
        <f t="shared" si="3"/>
        <v>46305</v>
      </c>
      <c r="B75" s="15">
        <f>SUMIFS(LANCAMENTOS!$E$6:$E$505,LANCAMENTOS!$B$6:$B$505,A75,LANCAMENTOS!$G$6:$G$505,"Realizado")</f>
        <v>0</v>
      </c>
      <c r="C75" s="15">
        <f>SUMIFS(LANCAMENTOS!$F$6:$F$505,LANCAMENTOS!$B$6:$B$505,A75,LANCAMENTOS!$G$6:$G$505,"Realizado")</f>
        <v>0</v>
      </c>
      <c r="D75" s="15" t="str">
        <f ca="1">IF(A75&gt;TODAY(),"",CONFIG!$B$7+SUMIFS(LANCAMENTOS!$E$6:$E$505,LANCAMENTOS!$B$6:$B$505,"&gt;="&amp;CONFIG!$B$5,LANCAMENTOS!$B$6:$B$505,"&lt;="&amp;A75,LANCAMENTOS!$G$6:$G$505,"Realizado")-SUMIFS(LANCAMENTOS!$F$6:$F$505,LANCAMENTOS!$B$6:$B$505,"&gt;="&amp;CONFIG!$B$5,LANCAMENTOS!$B$6:$B$505,"&lt;="&amp;A75,LANCAMENTOS!$G$6:$G$505,"Realizado"))</f>
        <v/>
      </c>
      <c r="E75" s="15">
        <f>SUMIFS(LANCAMENTOS!$E$6:$E$505,LANCAMENTOS!$B$6:$B$505,A75,LANCAMENTOS!$G$6:$G$505,"Previsto")</f>
        <v>0</v>
      </c>
      <c r="F75" s="15">
        <f>SUMIFS(LANCAMENTOS!$F$6:$F$505,LANCAMENTOS!$B$6:$B$505,A75,LANCAMENTOS!$G$6:$G$505,"Previsto")</f>
        <v>0</v>
      </c>
      <c r="G75" s="15">
        <f>CONFIG!$B$7+SUMIFS(LANCAMENTOS!$E$6:$E$505,LANCAMENTOS!$B$6:$B$505,"&gt;="&amp;CONFIG!$B$5,LANCAMENTOS!$B$6:$B$505,"&lt;="&amp;A75)-SUMIFS(LANCAMENTOS!$F$6:$F$505,LANCAMENTOS!$B$6:$B$505,"&gt;="&amp;CONFIG!$B$5,LANCAMENTOS!$B$6:$B$505,"&lt;="&amp;A75)</f>
        <v>17800</v>
      </c>
      <c r="H75" s="14" t="str">
        <f t="shared" si="2"/>
        <v>OK</v>
      </c>
      <c r="I75" s="15">
        <f ca="1">IF(AND(A75&gt;=TODAY(),A75&lt;=TODAY()+CONFIG!$B$6),G75,"")</f>
        <v>17800</v>
      </c>
      <c r="J75" s="14" t="str">
        <f ca="1">IF(AND(A75&gt;=TODAY(),A75&lt;=TODAY()+CONFIG!$B$6,G75&lt;0),"FALTA DE CAIXA","")</f>
        <v/>
      </c>
    </row>
    <row r="76" spans="1:10">
      <c r="A76" s="17">
        <f t="shared" si="3"/>
        <v>46306</v>
      </c>
      <c r="B76" s="15">
        <f>SUMIFS(LANCAMENTOS!$E$6:$E$505,LANCAMENTOS!$B$6:$B$505,A76,LANCAMENTOS!$G$6:$G$505,"Realizado")</f>
        <v>0</v>
      </c>
      <c r="C76" s="15">
        <f>SUMIFS(LANCAMENTOS!$F$6:$F$505,LANCAMENTOS!$B$6:$B$505,A76,LANCAMENTOS!$G$6:$G$505,"Realizado")</f>
        <v>0</v>
      </c>
      <c r="D76" s="15" t="str">
        <f ca="1">IF(A76&gt;TODAY(),"",CONFIG!$B$7+SUMIFS(LANCAMENTOS!$E$6:$E$505,LANCAMENTOS!$B$6:$B$505,"&gt;="&amp;CONFIG!$B$5,LANCAMENTOS!$B$6:$B$505,"&lt;="&amp;A76,LANCAMENTOS!$G$6:$G$505,"Realizado")-SUMIFS(LANCAMENTOS!$F$6:$F$505,LANCAMENTOS!$B$6:$B$505,"&gt;="&amp;CONFIG!$B$5,LANCAMENTOS!$B$6:$B$505,"&lt;="&amp;A76,LANCAMENTOS!$G$6:$G$505,"Realizado"))</f>
        <v/>
      </c>
      <c r="E76" s="15">
        <f>SUMIFS(LANCAMENTOS!$E$6:$E$505,LANCAMENTOS!$B$6:$B$505,A76,LANCAMENTOS!$G$6:$G$505,"Previsto")</f>
        <v>0</v>
      </c>
      <c r="F76" s="15">
        <f>SUMIFS(LANCAMENTOS!$F$6:$F$505,LANCAMENTOS!$B$6:$B$505,A76,LANCAMENTOS!$G$6:$G$505,"Previsto")</f>
        <v>0</v>
      </c>
      <c r="G76" s="15">
        <f>CONFIG!$B$7+SUMIFS(LANCAMENTOS!$E$6:$E$505,LANCAMENTOS!$B$6:$B$505,"&gt;="&amp;CONFIG!$B$5,LANCAMENTOS!$B$6:$B$505,"&lt;="&amp;A76)-SUMIFS(LANCAMENTOS!$F$6:$F$505,LANCAMENTOS!$B$6:$B$505,"&gt;="&amp;CONFIG!$B$5,LANCAMENTOS!$B$6:$B$505,"&lt;="&amp;A76)</f>
        <v>17800</v>
      </c>
      <c r="H76" s="14" t="str">
        <f t="shared" si="2"/>
        <v>OK</v>
      </c>
      <c r="I76" s="15">
        <f ca="1">IF(AND(A76&gt;=TODAY(),A76&lt;=TODAY()+CONFIG!$B$6),G76,"")</f>
        <v>17800</v>
      </c>
      <c r="J76" s="14" t="str">
        <f ca="1">IF(AND(A76&gt;=TODAY(),A76&lt;=TODAY()+CONFIG!$B$6,G76&lt;0),"FALTA DE CAIXA","")</f>
        <v/>
      </c>
    </row>
    <row r="77" spans="1:10">
      <c r="A77" s="17">
        <f t="shared" si="3"/>
        <v>46307</v>
      </c>
      <c r="B77" s="15">
        <f>SUMIFS(LANCAMENTOS!$E$6:$E$505,LANCAMENTOS!$B$6:$B$505,A77,LANCAMENTOS!$G$6:$G$505,"Realizado")</f>
        <v>0</v>
      </c>
      <c r="C77" s="15">
        <f>SUMIFS(LANCAMENTOS!$F$6:$F$505,LANCAMENTOS!$B$6:$B$505,A77,LANCAMENTOS!$G$6:$G$505,"Realizado")</f>
        <v>0</v>
      </c>
      <c r="D77" s="15" t="str">
        <f ca="1">IF(A77&gt;TODAY(),"",CONFIG!$B$7+SUMIFS(LANCAMENTOS!$E$6:$E$505,LANCAMENTOS!$B$6:$B$505,"&gt;="&amp;CONFIG!$B$5,LANCAMENTOS!$B$6:$B$505,"&lt;="&amp;A77,LANCAMENTOS!$G$6:$G$505,"Realizado")-SUMIFS(LANCAMENTOS!$F$6:$F$505,LANCAMENTOS!$B$6:$B$505,"&gt;="&amp;CONFIG!$B$5,LANCAMENTOS!$B$6:$B$505,"&lt;="&amp;A77,LANCAMENTOS!$G$6:$G$505,"Realizado"))</f>
        <v/>
      </c>
      <c r="E77" s="15">
        <f>SUMIFS(LANCAMENTOS!$E$6:$E$505,LANCAMENTOS!$B$6:$B$505,A77,LANCAMENTOS!$G$6:$G$505,"Previsto")</f>
        <v>0</v>
      </c>
      <c r="F77" s="15">
        <f>SUMIFS(LANCAMENTOS!$F$6:$F$505,LANCAMENTOS!$B$6:$B$505,A77,LANCAMENTOS!$G$6:$G$505,"Previsto")</f>
        <v>0</v>
      </c>
      <c r="G77" s="15">
        <f>CONFIG!$B$7+SUMIFS(LANCAMENTOS!$E$6:$E$505,LANCAMENTOS!$B$6:$B$505,"&gt;="&amp;CONFIG!$B$5,LANCAMENTOS!$B$6:$B$505,"&lt;="&amp;A77)-SUMIFS(LANCAMENTOS!$F$6:$F$505,LANCAMENTOS!$B$6:$B$505,"&gt;="&amp;CONFIG!$B$5,LANCAMENTOS!$B$6:$B$505,"&lt;="&amp;A77)</f>
        <v>17800</v>
      </c>
      <c r="H77" s="14" t="str">
        <f t="shared" si="2"/>
        <v>OK</v>
      </c>
      <c r="I77" s="15">
        <f ca="1">IF(AND(A77&gt;=TODAY(),A77&lt;=TODAY()+CONFIG!$B$6),G77,"")</f>
        <v>17800</v>
      </c>
      <c r="J77" s="14" t="str">
        <f ca="1">IF(AND(A77&gt;=TODAY(),A77&lt;=TODAY()+CONFIG!$B$6,G77&lt;0),"FALTA DE CAIXA","")</f>
        <v/>
      </c>
    </row>
    <row r="78" spans="1:10">
      <c r="A78" s="17">
        <f t="shared" si="3"/>
        <v>46308</v>
      </c>
      <c r="B78" s="15">
        <f>SUMIFS(LANCAMENTOS!$E$6:$E$505,LANCAMENTOS!$B$6:$B$505,A78,LANCAMENTOS!$G$6:$G$505,"Realizado")</f>
        <v>0</v>
      </c>
      <c r="C78" s="15">
        <f>SUMIFS(LANCAMENTOS!$F$6:$F$505,LANCAMENTOS!$B$6:$B$505,A78,LANCAMENTOS!$G$6:$G$505,"Realizado")</f>
        <v>0</v>
      </c>
      <c r="D78" s="15" t="str">
        <f ca="1">IF(A78&gt;TODAY(),"",CONFIG!$B$7+SUMIFS(LANCAMENTOS!$E$6:$E$505,LANCAMENTOS!$B$6:$B$505,"&gt;="&amp;CONFIG!$B$5,LANCAMENTOS!$B$6:$B$505,"&lt;="&amp;A78,LANCAMENTOS!$G$6:$G$505,"Realizado")-SUMIFS(LANCAMENTOS!$F$6:$F$505,LANCAMENTOS!$B$6:$B$505,"&gt;="&amp;CONFIG!$B$5,LANCAMENTOS!$B$6:$B$505,"&lt;="&amp;A78,LANCAMENTOS!$G$6:$G$505,"Realizado"))</f>
        <v/>
      </c>
      <c r="E78" s="15">
        <f>SUMIFS(LANCAMENTOS!$E$6:$E$505,LANCAMENTOS!$B$6:$B$505,A78,LANCAMENTOS!$G$6:$G$505,"Previsto")</f>
        <v>0</v>
      </c>
      <c r="F78" s="15">
        <f>SUMIFS(LANCAMENTOS!$F$6:$F$505,LANCAMENTOS!$B$6:$B$505,A78,LANCAMENTOS!$G$6:$G$505,"Previsto")</f>
        <v>0</v>
      </c>
      <c r="G78" s="15">
        <f>CONFIG!$B$7+SUMIFS(LANCAMENTOS!$E$6:$E$505,LANCAMENTOS!$B$6:$B$505,"&gt;="&amp;CONFIG!$B$5,LANCAMENTOS!$B$6:$B$505,"&lt;="&amp;A78)-SUMIFS(LANCAMENTOS!$F$6:$F$505,LANCAMENTOS!$B$6:$B$505,"&gt;="&amp;CONFIG!$B$5,LANCAMENTOS!$B$6:$B$505,"&lt;="&amp;A78)</f>
        <v>17800</v>
      </c>
      <c r="H78" s="14" t="str">
        <f t="shared" si="2"/>
        <v>OK</v>
      </c>
      <c r="I78" s="15">
        <f ca="1">IF(AND(A78&gt;=TODAY(),A78&lt;=TODAY()+CONFIG!$B$6),G78,"")</f>
        <v>17800</v>
      </c>
      <c r="J78" s="14" t="str">
        <f ca="1">IF(AND(A78&gt;=TODAY(),A78&lt;=TODAY()+CONFIG!$B$6,G78&lt;0),"FALTA DE CAIXA","")</f>
        <v/>
      </c>
    </row>
    <row r="79" spans="1:10">
      <c r="A79" s="17">
        <f t="shared" si="3"/>
        <v>46309</v>
      </c>
      <c r="B79" s="15">
        <f>SUMIFS(LANCAMENTOS!$E$6:$E$505,LANCAMENTOS!$B$6:$B$505,A79,LANCAMENTOS!$G$6:$G$505,"Realizado")</f>
        <v>0</v>
      </c>
      <c r="C79" s="15">
        <f>SUMIFS(LANCAMENTOS!$F$6:$F$505,LANCAMENTOS!$B$6:$B$505,A79,LANCAMENTOS!$G$6:$G$505,"Realizado")</f>
        <v>0</v>
      </c>
      <c r="D79" s="15" t="str">
        <f ca="1">IF(A79&gt;TODAY(),"",CONFIG!$B$7+SUMIFS(LANCAMENTOS!$E$6:$E$505,LANCAMENTOS!$B$6:$B$505,"&gt;="&amp;CONFIG!$B$5,LANCAMENTOS!$B$6:$B$505,"&lt;="&amp;A79,LANCAMENTOS!$G$6:$G$505,"Realizado")-SUMIFS(LANCAMENTOS!$F$6:$F$505,LANCAMENTOS!$B$6:$B$505,"&gt;="&amp;CONFIG!$B$5,LANCAMENTOS!$B$6:$B$505,"&lt;="&amp;A79,LANCAMENTOS!$G$6:$G$505,"Realizado"))</f>
        <v/>
      </c>
      <c r="E79" s="15">
        <f>SUMIFS(LANCAMENTOS!$E$6:$E$505,LANCAMENTOS!$B$6:$B$505,A79,LANCAMENTOS!$G$6:$G$505,"Previsto")</f>
        <v>0</v>
      </c>
      <c r="F79" s="15">
        <f>SUMIFS(LANCAMENTOS!$F$6:$F$505,LANCAMENTOS!$B$6:$B$505,A79,LANCAMENTOS!$G$6:$G$505,"Previsto")</f>
        <v>0</v>
      </c>
      <c r="G79" s="15">
        <f>CONFIG!$B$7+SUMIFS(LANCAMENTOS!$E$6:$E$505,LANCAMENTOS!$B$6:$B$505,"&gt;="&amp;CONFIG!$B$5,LANCAMENTOS!$B$6:$B$505,"&lt;="&amp;A79)-SUMIFS(LANCAMENTOS!$F$6:$F$505,LANCAMENTOS!$B$6:$B$505,"&gt;="&amp;CONFIG!$B$5,LANCAMENTOS!$B$6:$B$505,"&lt;="&amp;A79)</f>
        <v>17800</v>
      </c>
      <c r="H79" s="14" t="str">
        <f t="shared" si="2"/>
        <v>OK</v>
      </c>
      <c r="I79" s="15">
        <f ca="1">IF(AND(A79&gt;=TODAY(),A79&lt;=TODAY()+CONFIG!$B$6),G79,"")</f>
        <v>17800</v>
      </c>
      <c r="J79" s="14" t="str">
        <f ca="1">IF(AND(A79&gt;=TODAY(),A79&lt;=TODAY()+CONFIG!$B$6,G79&lt;0),"FALTA DE CAIXA","")</f>
        <v/>
      </c>
    </row>
    <row r="80" spans="1:10">
      <c r="A80" s="17">
        <f t="shared" si="3"/>
        <v>46310</v>
      </c>
      <c r="B80" s="15">
        <f>SUMIFS(LANCAMENTOS!$E$6:$E$505,LANCAMENTOS!$B$6:$B$505,A80,LANCAMENTOS!$G$6:$G$505,"Realizado")</f>
        <v>0</v>
      </c>
      <c r="C80" s="15">
        <f>SUMIFS(LANCAMENTOS!$F$6:$F$505,LANCAMENTOS!$B$6:$B$505,A80,LANCAMENTOS!$G$6:$G$505,"Realizado")</f>
        <v>0</v>
      </c>
      <c r="D80" s="15" t="str">
        <f ca="1">IF(A80&gt;TODAY(),"",CONFIG!$B$7+SUMIFS(LANCAMENTOS!$E$6:$E$505,LANCAMENTOS!$B$6:$B$505,"&gt;="&amp;CONFIG!$B$5,LANCAMENTOS!$B$6:$B$505,"&lt;="&amp;A80,LANCAMENTOS!$G$6:$G$505,"Realizado")-SUMIFS(LANCAMENTOS!$F$6:$F$505,LANCAMENTOS!$B$6:$B$505,"&gt;="&amp;CONFIG!$B$5,LANCAMENTOS!$B$6:$B$505,"&lt;="&amp;A80,LANCAMENTOS!$G$6:$G$505,"Realizado"))</f>
        <v/>
      </c>
      <c r="E80" s="15">
        <f>SUMIFS(LANCAMENTOS!$E$6:$E$505,LANCAMENTOS!$B$6:$B$505,A80,LANCAMENTOS!$G$6:$G$505,"Previsto")</f>
        <v>0</v>
      </c>
      <c r="F80" s="15">
        <f>SUMIFS(LANCAMENTOS!$F$6:$F$505,LANCAMENTOS!$B$6:$B$505,A80,LANCAMENTOS!$G$6:$G$505,"Previsto")</f>
        <v>0</v>
      </c>
      <c r="G80" s="15">
        <f>CONFIG!$B$7+SUMIFS(LANCAMENTOS!$E$6:$E$505,LANCAMENTOS!$B$6:$B$505,"&gt;="&amp;CONFIG!$B$5,LANCAMENTOS!$B$6:$B$505,"&lt;="&amp;A80)-SUMIFS(LANCAMENTOS!$F$6:$F$505,LANCAMENTOS!$B$6:$B$505,"&gt;="&amp;CONFIG!$B$5,LANCAMENTOS!$B$6:$B$505,"&lt;="&amp;A80)</f>
        <v>17800</v>
      </c>
      <c r="H80" s="14" t="str">
        <f t="shared" si="2"/>
        <v>OK</v>
      </c>
      <c r="I80" s="15">
        <f ca="1">IF(AND(A80&gt;=TODAY(),A80&lt;=TODAY()+CONFIG!$B$6),G80,"")</f>
        <v>17800</v>
      </c>
      <c r="J80" s="14" t="str">
        <f ca="1">IF(AND(A80&gt;=TODAY(),A80&lt;=TODAY()+CONFIG!$B$6,G80&lt;0),"FALTA DE CAIXA","")</f>
        <v/>
      </c>
    </row>
    <row r="81" spans="1:10">
      <c r="A81" s="17">
        <f t="shared" si="3"/>
        <v>46311</v>
      </c>
      <c r="B81" s="15">
        <f>SUMIFS(LANCAMENTOS!$E$6:$E$505,LANCAMENTOS!$B$6:$B$505,A81,LANCAMENTOS!$G$6:$G$505,"Realizado")</f>
        <v>0</v>
      </c>
      <c r="C81" s="15">
        <f>SUMIFS(LANCAMENTOS!$F$6:$F$505,LANCAMENTOS!$B$6:$B$505,A81,LANCAMENTOS!$G$6:$G$505,"Realizado")</f>
        <v>0</v>
      </c>
      <c r="D81" s="15" t="str">
        <f ca="1">IF(A81&gt;TODAY(),"",CONFIG!$B$7+SUMIFS(LANCAMENTOS!$E$6:$E$505,LANCAMENTOS!$B$6:$B$505,"&gt;="&amp;CONFIG!$B$5,LANCAMENTOS!$B$6:$B$505,"&lt;="&amp;A81,LANCAMENTOS!$G$6:$G$505,"Realizado")-SUMIFS(LANCAMENTOS!$F$6:$F$505,LANCAMENTOS!$B$6:$B$505,"&gt;="&amp;CONFIG!$B$5,LANCAMENTOS!$B$6:$B$505,"&lt;="&amp;A81,LANCAMENTOS!$G$6:$G$505,"Realizado"))</f>
        <v/>
      </c>
      <c r="E81" s="15">
        <f>SUMIFS(LANCAMENTOS!$E$6:$E$505,LANCAMENTOS!$B$6:$B$505,A81,LANCAMENTOS!$G$6:$G$505,"Previsto")</f>
        <v>0</v>
      </c>
      <c r="F81" s="15">
        <f>SUMIFS(LANCAMENTOS!$F$6:$F$505,LANCAMENTOS!$B$6:$B$505,A81,LANCAMENTOS!$G$6:$G$505,"Previsto")</f>
        <v>0</v>
      </c>
      <c r="G81" s="15">
        <f>CONFIG!$B$7+SUMIFS(LANCAMENTOS!$E$6:$E$505,LANCAMENTOS!$B$6:$B$505,"&gt;="&amp;CONFIG!$B$5,LANCAMENTOS!$B$6:$B$505,"&lt;="&amp;A81)-SUMIFS(LANCAMENTOS!$F$6:$F$505,LANCAMENTOS!$B$6:$B$505,"&gt;="&amp;CONFIG!$B$5,LANCAMENTOS!$B$6:$B$505,"&lt;="&amp;A81)</f>
        <v>17800</v>
      </c>
      <c r="H81" s="14" t="str">
        <f t="shared" si="2"/>
        <v>OK</v>
      </c>
      <c r="I81" s="15">
        <f ca="1">IF(AND(A81&gt;=TODAY(),A81&lt;=TODAY()+CONFIG!$B$6),G81,"")</f>
        <v>17800</v>
      </c>
      <c r="J81" s="14" t="str">
        <f ca="1">IF(AND(A81&gt;=TODAY(),A81&lt;=TODAY()+CONFIG!$B$6,G81&lt;0),"FALTA DE CAIXA","")</f>
        <v/>
      </c>
    </row>
    <row r="82" spans="1:10">
      <c r="A82" s="17">
        <f t="shared" si="3"/>
        <v>46312</v>
      </c>
      <c r="B82" s="15">
        <f>SUMIFS(LANCAMENTOS!$E$6:$E$505,LANCAMENTOS!$B$6:$B$505,A82,LANCAMENTOS!$G$6:$G$505,"Realizado")</f>
        <v>0</v>
      </c>
      <c r="C82" s="15">
        <f>SUMIFS(LANCAMENTOS!$F$6:$F$505,LANCAMENTOS!$B$6:$B$505,A82,LANCAMENTOS!$G$6:$G$505,"Realizado")</f>
        <v>0</v>
      </c>
      <c r="D82" s="15" t="str">
        <f ca="1">IF(A82&gt;TODAY(),"",CONFIG!$B$7+SUMIFS(LANCAMENTOS!$E$6:$E$505,LANCAMENTOS!$B$6:$B$505,"&gt;="&amp;CONFIG!$B$5,LANCAMENTOS!$B$6:$B$505,"&lt;="&amp;A82,LANCAMENTOS!$G$6:$G$505,"Realizado")-SUMIFS(LANCAMENTOS!$F$6:$F$505,LANCAMENTOS!$B$6:$B$505,"&gt;="&amp;CONFIG!$B$5,LANCAMENTOS!$B$6:$B$505,"&lt;="&amp;A82,LANCAMENTOS!$G$6:$G$505,"Realizado"))</f>
        <v/>
      </c>
      <c r="E82" s="15">
        <f>SUMIFS(LANCAMENTOS!$E$6:$E$505,LANCAMENTOS!$B$6:$B$505,A82,LANCAMENTOS!$G$6:$G$505,"Previsto")</f>
        <v>0</v>
      </c>
      <c r="F82" s="15">
        <f>SUMIFS(LANCAMENTOS!$F$6:$F$505,LANCAMENTOS!$B$6:$B$505,A82,LANCAMENTOS!$G$6:$G$505,"Previsto")</f>
        <v>0</v>
      </c>
      <c r="G82" s="15">
        <f>CONFIG!$B$7+SUMIFS(LANCAMENTOS!$E$6:$E$505,LANCAMENTOS!$B$6:$B$505,"&gt;="&amp;CONFIG!$B$5,LANCAMENTOS!$B$6:$B$505,"&lt;="&amp;A82)-SUMIFS(LANCAMENTOS!$F$6:$F$505,LANCAMENTOS!$B$6:$B$505,"&gt;="&amp;CONFIG!$B$5,LANCAMENTOS!$B$6:$B$505,"&lt;="&amp;A82)</f>
        <v>17800</v>
      </c>
      <c r="H82" s="14" t="str">
        <f t="shared" si="2"/>
        <v>OK</v>
      </c>
      <c r="I82" s="15">
        <f ca="1">IF(AND(A82&gt;=TODAY(),A82&lt;=TODAY()+CONFIG!$B$6),G82,"")</f>
        <v>17800</v>
      </c>
      <c r="J82" s="14" t="str">
        <f ca="1">IF(AND(A82&gt;=TODAY(),A82&lt;=TODAY()+CONFIG!$B$6,G82&lt;0),"FALTA DE CAIXA","")</f>
        <v/>
      </c>
    </row>
    <row r="83" spans="1:10">
      <c r="A83" s="17">
        <f t="shared" si="3"/>
        <v>46313</v>
      </c>
      <c r="B83" s="15">
        <f>SUMIFS(LANCAMENTOS!$E$6:$E$505,LANCAMENTOS!$B$6:$B$505,A83,LANCAMENTOS!$G$6:$G$505,"Realizado")</f>
        <v>0</v>
      </c>
      <c r="C83" s="15">
        <f>SUMIFS(LANCAMENTOS!$F$6:$F$505,LANCAMENTOS!$B$6:$B$505,A83,LANCAMENTOS!$G$6:$G$505,"Realizado")</f>
        <v>0</v>
      </c>
      <c r="D83" s="15" t="str">
        <f ca="1">IF(A83&gt;TODAY(),"",CONFIG!$B$7+SUMIFS(LANCAMENTOS!$E$6:$E$505,LANCAMENTOS!$B$6:$B$505,"&gt;="&amp;CONFIG!$B$5,LANCAMENTOS!$B$6:$B$505,"&lt;="&amp;A83,LANCAMENTOS!$G$6:$G$505,"Realizado")-SUMIFS(LANCAMENTOS!$F$6:$F$505,LANCAMENTOS!$B$6:$B$505,"&gt;="&amp;CONFIG!$B$5,LANCAMENTOS!$B$6:$B$505,"&lt;="&amp;A83,LANCAMENTOS!$G$6:$G$505,"Realizado"))</f>
        <v/>
      </c>
      <c r="E83" s="15">
        <f>SUMIFS(LANCAMENTOS!$E$6:$E$505,LANCAMENTOS!$B$6:$B$505,A83,LANCAMENTOS!$G$6:$G$505,"Previsto")</f>
        <v>0</v>
      </c>
      <c r="F83" s="15">
        <f>SUMIFS(LANCAMENTOS!$F$6:$F$505,LANCAMENTOS!$B$6:$B$505,A83,LANCAMENTOS!$G$6:$G$505,"Previsto")</f>
        <v>0</v>
      </c>
      <c r="G83" s="15">
        <f>CONFIG!$B$7+SUMIFS(LANCAMENTOS!$E$6:$E$505,LANCAMENTOS!$B$6:$B$505,"&gt;="&amp;CONFIG!$B$5,LANCAMENTOS!$B$6:$B$505,"&lt;="&amp;A83)-SUMIFS(LANCAMENTOS!$F$6:$F$505,LANCAMENTOS!$B$6:$B$505,"&gt;="&amp;CONFIG!$B$5,LANCAMENTOS!$B$6:$B$505,"&lt;="&amp;A83)</f>
        <v>17800</v>
      </c>
      <c r="H83" s="14" t="str">
        <f t="shared" si="2"/>
        <v>OK</v>
      </c>
      <c r="I83" s="15">
        <f ca="1">IF(AND(A83&gt;=TODAY(),A83&lt;=TODAY()+CONFIG!$B$6),G83,"")</f>
        <v>17800</v>
      </c>
      <c r="J83" s="14" t="str">
        <f ca="1">IF(AND(A83&gt;=TODAY(),A83&lt;=TODAY()+CONFIG!$B$6,G83&lt;0),"FALTA DE CAIXA","")</f>
        <v/>
      </c>
    </row>
    <row r="84" spans="1:10">
      <c r="A84" s="17">
        <f t="shared" si="3"/>
        <v>46314</v>
      </c>
      <c r="B84" s="15">
        <f>SUMIFS(LANCAMENTOS!$E$6:$E$505,LANCAMENTOS!$B$6:$B$505,A84,LANCAMENTOS!$G$6:$G$505,"Realizado")</f>
        <v>0</v>
      </c>
      <c r="C84" s="15">
        <f>SUMIFS(LANCAMENTOS!$F$6:$F$505,LANCAMENTOS!$B$6:$B$505,A84,LANCAMENTOS!$G$6:$G$505,"Realizado")</f>
        <v>0</v>
      </c>
      <c r="D84" s="15" t="str">
        <f ca="1">IF(A84&gt;TODAY(),"",CONFIG!$B$7+SUMIFS(LANCAMENTOS!$E$6:$E$505,LANCAMENTOS!$B$6:$B$505,"&gt;="&amp;CONFIG!$B$5,LANCAMENTOS!$B$6:$B$505,"&lt;="&amp;A84,LANCAMENTOS!$G$6:$G$505,"Realizado")-SUMIFS(LANCAMENTOS!$F$6:$F$505,LANCAMENTOS!$B$6:$B$505,"&gt;="&amp;CONFIG!$B$5,LANCAMENTOS!$B$6:$B$505,"&lt;="&amp;A84,LANCAMENTOS!$G$6:$G$505,"Realizado"))</f>
        <v/>
      </c>
      <c r="E84" s="15">
        <f>SUMIFS(LANCAMENTOS!$E$6:$E$505,LANCAMENTOS!$B$6:$B$505,A84,LANCAMENTOS!$G$6:$G$505,"Previsto")</f>
        <v>0</v>
      </c>
      <c r="F84" s="15">
        <f>SUMIFS(LANCAMENTOS!$F$6:$F$505,LANCAMENTOS!$B$6:$B$505,A84,LANCAMENTOS!$G$6:$G$505,"Previsto")</f>
        <v>0</v>
      </c>
      <c r="G84" s="15">
        <f>CONFIG!$B$7+SUMIFS(LANCAMENTOS!$E$6:$E$505,LANCAMENTOS!$B$6:$B$505,"&gt;="&amp;CONFIG!$B$5,LANCAMENTOS!$B$6:$B$505,"&lt;="&amp;A84)-SUMIFS(LANCAMENTOS!$F$6:$F$505,LANCAMENTOS!$B$6:$B$505,"&gt;="&amp;CONFIG!$B$5,LANCAMENTOS!$B$6:$B$505,"&lt;="&amp;A84)</f>
        <v>17800</v>
      </c>
      <c r="H84" s="14" t="str">
        <f t="shared" si="2"/>
        <v>OK</v>
      </c>
      <c r="I84" s="15">
        <f ca="1">IF(AND(A84&gt;=TODAY(),A84&lt;=TODAY()+CONFIG!$B$6),G84,"")</f>
        <v>17800</v>
      </c>
      <c r="J84" s="14" t="str">
        <f ca="1">IF(AND(A84&gt;=TODAY(),A84&lt;=TODAY()+CONFIG!$B$6,G84&lt;0),"FALTA DE CAIXA","")</f>
        <v/>
      </c>
    </row>
    <row r="85" spans="1:10">
      <c r="A85" s="17">
        <f t="shared" si="3"/>
        <v>46315</v>
      </c>
      <c r="B85" s="15">
        <f>SUMIFS(LANCAMENTOS!$E$6:$E$505,LANCAMENTOS!$B$6:$B$505,A85,LANCAMENTOS!$G$6:$G$505,"Realizado")</f>
        <v>0</v>
      </c>
      <c r="C85" s="15">
        <f>SUMIFS(LANCAMENTOS!$F$6:$F$505,LANCAMENTOS!$B$6:$B$505,A85,LANCAMENTOS!$G$6:$G$505,"Realizado")</f>
        <v>0</v>
      </c>
      <c r="D85" s="15" t="str">
        <f ca="1">IF(A85&gt;TODAY(),"",CONFIG!$B$7+SUMIFS(LANCAMENTOS!$E$6:$E$505,LANCAMENTOS!$B$6:$B$505,"&gt;="&amp;CONFIG!$B$5,LANCAMENTOS!$B$6:$B$505,"&lt;="&amp;A85,LANCAMENTOS!$G$6:$G$505,"Realizado")-SUMIFS(LANCAMENTOS!$F$6:$F$505,LANCAMENTOS!$B$6:$B$505,"&gt;="&amp;CONFIG!$B$5,LANCAMENTOS!$B$6:$B$505,"&lt;="&amp;A85,LANCAMENTOS!$G$6:$G$505,"Realizado"))</f>
        <v/>
      </c>
      <c r="E85" s="15">
        <f>SUMIFS(LANCAMENTOS!$E$6:$E$505,LANCAMENTOS!$B$6:$B$505,A85,LANCAMENTOS!$G$6:$G$505,"Previsto")</f>
        <v>0</v>
      </c>
      <c r="F85" s="15">
        <f>SUMIFS(LANCAMENTOS!$F$6:$F$505,LANCAMENTOS!$B$6:$B$505,A85,LANCAMENTOS!$G$6:$G$505,"Previsto")</f>
        <v>0</v>
      </c>
      <c r="G85" s="15">
        <f>CONFIG!$B$7+SUMIFS(LANCAMENTOS!$E$6:$E$505,LANCAMENTOS!$B$6:$B$505,"&gt;="&amp;CONFIG!$B$5,LANCAMENTOS!$B$6:$B$505,"&lt;="&amp;A85)-SUMIFS(LANCAMENTOS!$F$6:$F$505,LANCAMENTOS!$B$6:$B$505,"&gt;="&amp;CONFIG!$B$5,LANCAMENTOS!$B$6:$B$505,"&lt;="&amp;A85)</f>
        <v>17800</v>
      </c>
      <c r="H85" s="14" t="str">
        <f t="shared" si="2"/>
        <v>OK</v>
      </c>
      <c r="I85" s="15">
        <f ca="1">IF(AND(A85&gt;=TODAY(),A85&lt;=TODAY()+CONFIG!$B$6),G85,"")</f>
        <v>17800</v>
      </c>
      <c r="J85" s="14" t="str">
        <f ca="1">IF(AND(A85&gt;=TODAY(),A85&lt;=TODAY()+CONFIG!$B$6,G85&lt;0),"FALTA DE CAIXA","")</f>
        <v/>
      </c>
    </row>
    <row r="86" spans="1:10">
      <c r="A86" s="17">
        <f t="shared" si="3"/>
        <v>46316</v>
      </c>
      <c r="B86" s="15">
        <f>SUMIFS(LANCAMENTOS!$E$6:$E$505,LANCAMENTOS!$B$6:$B$505,A86,LANCAMENTOS!$G$6:$G$505,"Realizado")</f>
        <v>0</v>
      </c>
      <c r="C86" s="15">
        <f>SUMIFS(LANCAMENTOS!$F$6:$F$505,LANCAMENTOS!$B$6:$B$505,A86,LANCAMENTOS!$G$6:$G$505,"Realizado")</f>
        <v>0</v>
      </c>
      <c r="D86" s="15" t="str">
        <f ca="1">IF(A86&gt;TODAY(),"",CONFIG!$B$7+SUMIFS(LANCAMENTOS!$E$6:$E$505,LANCAMENTOS!$B$6:$B$505,"&gt;="&amp;CONFIG!$B$5,LANCAMENTOS!$B$6:$B$505,"&lt;="&amp;A86,LANCAMENTOS!$G$6:$G$505,"Realizado")-SUMIFS(LANCAMENTOS!$F$6:$F$505,LANCAMENTOS!$B$6:$B$505,"&gt;="&amp;CONFIG!$B$5,LANCAMENTOS!$B$6:$B$505,"&lt;="&amp;A86,LANCAMENTOS!$G$6:$G$505,"Realizado"))</f>
        <v/>
      </c>
      <c r="E86" s="15">
        <f>SUMIFS(LANCAMENTOS!$E$6:$E$505,LANCAMENTOS!$B$6:$B$505,A86,LANCAMENTOS!$G$6:$G$505,"Previsto")</f>
        <v>0</v>
      </c>
      <c r="F86" s="15">
        <f>SUMIFS(LANCAMENTOS!$F$6:$F$505,LANCAMENTOS!$B$6:$B$505,A86,LANCAMENTOS!$G$6:$G$505,"Previsto")</f>
        <v>0</v>
      </c>
      <c r="G86" s="15">
        <f>CONFIG!$B$7+SUMIFS(LANCAMENTOS!$E$6:$E$505,LANCAMENTOS!$B$6:$B$505,"&gt;="&amp;CONFIG!$B$5,LANCAMENTOS!$B$6:$B$505,"&lt;="&amp;A86)-SUMIFS(LANCAMENTOS!$F$6:$F$505,LANCAMENTOS!$B$6:$B$505,"&gt;="&amp;CONFIG!$B$5,LANCAMENTOS!$B$6:$B$505,"&lt;="&amp;A86)</f>
        <v>17800</v>
      </c>
      <c r="H86" s="14" t="str">
        <f t="shared" si="2"/>
        <v>OK</v>
      </c>
      <c r="I86" s="15">
        <f ca="1">IF(AND(A86&gt;=TODAY(),A86&lt;=TODAY()+CONFIG!$B$6),G86,"")</f>
        <v>17800</v>
      </c>
      <c r="J86" s="14" t="str">
        <f ca="1">IF(AND(A86&gt;=TODAY(),A86&lt;=TODAY()+CONFIG!$B$6,G86&lt;0),"FALTA DE CAIXA","")</f>
        <v/>
      </c>
    </row>
    <row r="87" spans="1:10">
      <c r="A87" s="17">
        <f t="shared" si="3"/>
        <v>46317</v>
      </c>
      <c r="B87" s="15">
        <f>SUMIFS(LANCAMENTOS!$E$6:$E$505,LANCAMENTOS!$B$6:$B$505,A87,LANCAMENTOS!$G$6:$G$505,"Realizado")</f>
        <v>0</v>
      </c>
      <c r="C87" s="15">
        <f>SUMIFS(LANCAMENTOS!$F$6:$F$505,LANCAMENTOS!$B$6:$B$505,A87,LANCAMENTOS!$G$6:$G$505,"Realizado")</f>
        <v>0</v>
      </c>
      <c r="D87" s="15" t="str">
        <f ca="1">IF(A87&gt;TODAY(),"",CONFIG!$B$7+SUMIFS(LANCAMENTOS!$E$6:$E$505,LANCAMENTOS!$B$6:$B$505,"&gt;="&amp;CONFIG!$B$5,LANCAMENTOS!$B$6:$B$505,"&lt;="&amp;A87,LANCAMENTOS!$G$6:$G$505,"Realizado")-SUMIFS(LANCAMENTOS!$F$6:$F$505,LANCAMENTOS!$B$6:$B$505,"&gt;="&amp;CONFIG!$B$5,LANCAMENTOS!$B$6:$B$505,"&lt;="&amp;A87,LANCAMENTOS!$G$6:$G$505,"Realizado"))</f>
        <v/>
      </c>
      <c r="E87" s="15">
        <f>SUMIFS(LANCAMENTOS!$E$6:$E$505,LANCAMENTOS!$B$6:$B$505,A87,LANCAMENTOS!$G$6:$G$505,"Previsto")</f>
        <v>0</v>
      </c>
      <c r="F87" s="15">
        <f>SUMIFS(LANCAMENTOS!$F$6:$F$505,LANCAMENTOS!$B$6:$B$505,A87,LANCAMENTOS!$G$6:$G$505,"Previsto")</f>
        <v>0</v>
      </c>
      <c r="G87" s="15">
        <f>CONFIG!$B$7+SUMIFS(LANCAMENTOS!$E$6:$E$505,LANCAMENTOS!$B$6:$B$505,"&gt;="&amp;CONFIG!$B$5,LANCAMENTOS!$B$6:$B$505,"&lt;="&amp;A87)-SUMIFS(LANCAMENTOS!$F$6:$F$505,LANCAMENTOS!$B$6:$B$505,"&gt;="&amp;CONFIG!$B$5,LANCAMENTOS!$B$6:$B$505,"&lt;="&amp;A87)</f>
        <v>17800</v>
      </c>
      <c r="H87" s="14" t="str">
        <f t="shared" si="2"/>
        <v>OK</v>
      </c>
      <c r="I87" s="15">
        <f ca="1">IF(AND(A87&gt;=TODAY(),A87&lt;=TODAY()+CONFIG!$B$6),G87,"")</f>
        <v>17800</v>
      </c>
      <c r="J87" s="14" t="str">
        <f ca="1">IF(AND(A87&gt;=TODAY(),A87&lt;=TODAY()+CONFIG!$B$6,G87&lt;0),"FALTA DE CAIXA","")</f>
        <v/>
      </c>
    </row>
    <row r="88" spans="1:10">
      <c r="A88" s="17">
        <f t="shared" si="3"/>
        <v>46318</v>
      </c>
      <c r="B88" s="15">
        <f>SUMIFS(LANCAMENTOS!$E$6:$E$505,LANCAMENTOS!$B$6:$B$505,A88,LANCAMENTOS!$G$6:$G$505,"Realizado")</f>
        <v>0</v>
      </c>
      <c r="C88" s="15">
        <f>SUMIFS(LANCAMENTOS!$F$6:$F$505,LANCAMENTOS!$B$6:$B$505,A88,LANCAMENTOS!$G$6:$G$505,"Realizado")</f>
        <v>0</v>
      </c>
      <c r="D88" s="15" t="str">
        <f ca="1">IF(A88&gt;TODAY(),"",CONFIG!$B$7+SUMIFS(LANCAMENTOS!$E$6:$E$505,LANCAMENTOS!$B$6:$B$505,"&gt;="&amp;CONFIG!$B$5,LANCAMENTOS!$B$6:$B$505,"&lt;="&amp;A88,LANCAMENTOS!$G$6:$G$505,"Realizado")-SUMIFS(LANCAMENTOS!$F$6:$F$505,LANCAMENTOS!$B$6:$B$505,"&gt;="&amp;CONFIG!$B$5,LANCAMENTOS!$B$6:$B$505,"&lt;="&amp;A88,LANCAMENTOS!$G$6:$G$505,"Realizado"))</f>
        <v/>
      </c>
      <c r="E88" s="15">
        <f>SUMIFS(LANCAMENTOS!$E$6:$E$505,LANCAMENTOS!$B$6:$B$505,A88,LANCAMENTOS!$G$6:$G$505,"Previsto")</f>
        <v>0</v>
      </c>
      <c r="F88" s="15">
        <f>SUMIFS(LANCAMENTOS!$F$6:$F$505,LANCAMENTOS!$B$6:$B$505,A88,LANCAMENTOS!$G$6:$G$505,"Previsto")</f>
        <v>0</v>
      </c>
      <c r="G88" s="15">
        <f>CONFIG!$B$7+SUMIFS(LANCAMENTOS!$E$6:$E$505,LANCAMENTOS!$B$6:$B$505,"&gt;="&amp;CONFIG!$B$5,LANCAMENTOS!$B$6:$B$505,"&lt;="&amp;A88)-SUMIFS(LANCAMENTOS!$F$6:$F$505,LANCAMENTOS!$B$6:$B$505,"&gt;="&amp;CONFIG!$B$5,LANCAMENTOS!$B$6:$B$505,"&lt;="&amp;A88)</f>
        <v>17800</v>
      </c>
      <c r="H88" s="14" t="str">
        <f t="shared" si="2"/>
        <v>OK</v>
      </c>
      <c r="I88" s="15">
        <f ca="1">IF(AND(A88&gt;=TODAY(),A88&lt;=TODAY()+CONFIG!$B$6),G88,"")</f>
        <v>17800</v>
      </c>
      <c r="J88" s="14" t="str">
        <f ca="1">IF(AND(A88&gt;=TODAY(),A88&lt;=TODAY()+CONFIG!$B$6,G88&lt;0),"FALTA DE CAIXA","")</f>
        <v/>
      </c>
    </row>
    <row r="89" spans="1:10">
      <c r="A89" s="17">
        <f t="shared" si="3"/>
        <v>46319</v>
      </c>
      <c r="B89" s="15">
        <f>SUMIFS(LANCAMENTOS!$E$6:$E$505,LANCAMENTOS!$B$6:$B$505,A89,LANCAMENTOS!$G$6:$G$505,"Realizado")</f>
        <v>0</v>
      </c>
      <c r="C89" s="15">
        <f>SUMIFS(LANCAMENTOS!$F$6:$F$505,LANCAMENTOS!$B$6:$B$505,A89,LANCAMENTOS!$G$6:$G$505,"Realizado")</f>
        <v>0</v>
      </c>
      <c r="D89" s="15" t="str">
        <f ca="1">IF(A89&gt;TODAY(),"",CONFIG!$B$7+SUMIFS(LANCAMENTOS!$E$6:$E$505,LANCAMENTOS!$B$6:$B$505,"&gt;="&amp;CONFIG!$B$5,LANCAMENTOS!$B$6:$B$505,"&lt;="&amp;A89,LANCAMENTOS!$G$6:$G$505,"Realizado")-SUMIFS(LANCAMENTOS!$F$6:$F$505,LANCAMENTOS!$B$6:$B$505,"&gt;="&amp;CONFIG!$B$5,LANCAMENTOS!$B$6:$B$505,"&lt;="&amp;A89,LANCAMENTOS!$G$6:$G$505,"Realizado"))</f>
        <v/>
      </c>
      <c r="E89" s="15">
        <f>SUMIFS(LANCAMENTOS!$E$6:$E$505,LANCAMENTOS!$B$6:$B$505,A89,LANCAMENTOS!$G$6:$G$505,"Previsto")</f>
        <v>0</v>
      </c>
      <c r="F89" s="15">
        <f>SUMIFS(LANCAMENTOS!$F$6:$F$505,LANCAMENTOS!$B$6:$B$505,A89,LANCAMENTOS!$G$6:$G$505,"Previsto")</f>
        <v>0</v>
      </c>
      <c r="G89" s="15">
        <f>CONFIG!$B$7+SUMIFS(LANCAMENTOS!$E$6:$E$505,LANCAMENTOS!$B$6:$B$505,"&gt;="&amp;CONFIG!$B$5,LANCAMENTOS!$B$6:$B$505,"&lt;="&amp;A89)-SUMIFS(LANCAMENTOS!$F$6:$F$505,LANCAMENTOS!$B$6:$B$505,"&gt;="&amp;CONFIG!$B$5,LANCAMENTOS!$B$6:$B$505,"&lt;="&amp;A89)</f>
        <v>17800</v>
      </c>
      <c r="H89" s="14" t="str">
        <f t="shared" si="2"/>
        <v>OK</v>
      </c>
      <c r="I89" s="15">
        <f ca="1">IF(AND(A89&gt;=TODAY(),A89&lt;=TODAY()+CONFIG!$B$6),G89,"")</f>
        <v>17800</v>
      </c>
      <c r="J89" s="14" t="str">
        <f ca="1">IF(AND(A89&gt;=TODAY(),A89&lt;=TODAY()+CONFIG!$B$6,G89&lt;0),"FALTA DE CAIXA","")</f>
        <v/>
      </c>
    </row>
    <row r="90" spans="1:10">
      <c r="A90" s="17">
        <f t="shared" si="3"/>
        <v>46320</v>
      </c>
      <c r="B90" s="15">
        <f>SUMIFS(LANCAMENTOS!$E$6:$E$505,LANCAMENTOS!$B$6:$B$505,A90,LANCAMENTOS!$G$6:$G$505,"Realizado")</f>
        <v>0</v>
      </c>
      <c r="C90" s="15">
        <f>SUMIFS(LANCAMENTOS!$F$6:$F$505,LANCAMENTOS!$B$6:$B$505,A90,LANCAMENTOS!$G$6:$G$505,"Realizado")</f>
        <v>0</v>
      </c>
      <c r="D90" s="15" t="str">
        <f ca="1">IF(A90&gt;TODAY(),"",CONFIG!$B$7+SUMIFS(LANCAMENTOS!$E$6:$E$505,LANCAMENTOS!$B$6:$B$505,"&gt;="&amp;CONFIG!$B$5,LANCAMENTOS!$B$6:$B$505,"&lt;="&amp;A90,LANCAMENTOS!$G$6:$G$505,"Realizado")-SUMIFS(LANCAMENTOS!$F$6:$F$505,LANCAMENTOS!$B$6:$B$505,"&gt;="&amp;CONFIG!$B$5,LANCAMENTOS!$B$6:$B$505,"&lt;="&amp;A90,LANCAMENTOS!$G$6:$G$505,"Realizado"))</f>
        <v/>
      </c>
      <c r="E90" s="15">
        <f>SUMIFS(LANCAMENTOS!$E$6:$E$505,LANCAMENTOS!$B$6:$B$505,A90,LANCAMENTOS!$G$6:$G$505,"Previsto")</f>
        <v>0</v>
      </c>
      <c r="F90" s="15">
        <f>SUMIFS(LANCAMENTOS!$F$6:$F$505,LANCAMENTOS!$B$6:$B$505,A90,LANCAMENTOS!$G$6:$G$505,"Previsto")</f>
        <v>0</v>
      </c>
      <c r="G90" s="15">
        <f>CONFIG!$B$7+SUMIFS(LANCAMENTOS!$E$6:$E$505,LANCAMENTOS!$B$6:$B$505,"&gt;="&amp;CONFIG!$B$5,LANCAMENTOS!$B$6:$B$505,"&lt;="&amp;A90)-SUMIFS(LANCAMENTOS!$F$6:$F$505,LANCAMENTOS!$B$6:$B$505,"&gt;="&amp;CONFIG!$B$5,LANCAMENTOS!$B$6:$B$505,"&lt;="&amp;A90)</f>
        <v>17800</v>
      </c>
      <c r="H90" s="14" t="str">
        <f t="shared" si="2"/>
        <v>OK</v>
      </c>
      <c r="I90" s="15">
        <f ca="1">IF(AND(A90&gt;=TODAY(),A90&lt;=TODAY()+CONFIG!$B$6),G90,"")</f>
        <v>17800</v>
      </c>
      <c r="J90" s="14" t="str">
        <f ca="1">IF(AND(A90&gt;=TODAY(),A90&lt;=TODAY()+CONFIG!$B$6,G90&lt;0),"FALTA DE CAIXA","")</f>
        <v/>
      </c>
    </row>
    <row r="91" spans="1:10">
      <c r="A91" s="17">
        <f t="shared" si="3"/>
        <v>46321</v>
      </c>
      <c r="B91" s="15">
        <f>SUMIFS(LANCAMENTOS!$E$6:$E$505,LANCAMENTOS!$B$6:$B$505,A91,LANCAMENTOS!$G$6:$G$505,"Realizado")</f>
        <v>0</v>
      </c>
      <c r="C91" s="15">
        <f>SUMIFS(LANCAMENTOS!$F$6:$F$505,LANCAMENTOS!$B$6:$B$505,A91,LANCAMENTOS!$G$6:$G$505,"Realizado")</f>
        <v>0</v>
      </c>
      <c r="D91" s="15" t="str">
        <f ca="1">IF(A91&gt;TODAY(),"",CONFIG!$B$7+SUMIFS(LANCAMENTOS!$E$6:$E$505,LANCAMENTOS!$B$6:$B$505,"&gt;="&amp;CONFIG!$B$5,LANCAMENTOS!$B$6:$B$505,"&lt;="&amp;A91,LANCAMENTOS!$G$6:$G$505,"Realizado")-SUMIFS(LANCAMENTOS!$F$6:$F$505,LANCAMENTOS!$B$6:$B$505,"&gt;="&amp;CONFIG!$B$5,LANCAMENTOS!$B$6:$B$505,"&lt;="&amp;A91,LANCAMENTOS!$G$6:$G$505,"Realizado"))</f>
        <v/>
      </c>
      <c r="E91" s="15">
        <f>SUMIFS(LANCAMENTOS!$E$6:$E$505,LANCAMENTOS!$B$6:$B$505,A91,LANCAMENTOS!$G$6:$G$505,"Previsto")</f>
        <v>0</v>
      </c>
      <c r="F91" s="15">
        <f>SUMIFS(LANCAMENTOS!$F$6:$F$505,LANCAMENTOS!$B$6:$B$505,A91,LANCAMENTOS!$G$6:$G$505,"Previsto")</f>
        <v>0</v>
      </c>
      <c r="G91" s="15">
        <f>CONFIG!$B$7+SUMIFS(LANCAMENTOS!$E$6:$E$505,LANCAMENTOS!$B$6:$B$505,"&gt;="&amp;CONFIG!$B$5,LANCAMENTOS!$B$6:$B$505,"&lt;="&amp;A91)-SUMIFS(LANCAMENTOS!$F$6:$F$505,LANCAMENTOS!$B$6:$B$505,"&gt;="&amp;CONFIG!$B$5,LANCAMENTOS!$B$6:$B$505,"&lt;="&amp;A91)</f>
        <v>17800</v>
      </c>
      <c r="H91" s="14" t="str">
        <f t="shared" si="2"/>
        <v>OK</v>
      </c>
      <c r="I91" s="15">
        <f ca="1">IF(AND(A91&gt;=TODAY(),A91&lt;=TODAY()+CONFIG!$B$6),G91,"")</f>
        <v>17800</v>
      </c>
      <c r="J91" s="14" t="str">
        <f ca="1">IF(AND(A91&gt;=TODAY(),A91&lt;=TODAY()+CONFIG!$B$6,G91&lt;0),"FALTA DE CAIXA","")</f>
        <v/>
      </c>
    </row>
    <row r="92" spans="1:10">
      <c r="A92" s="17">
        <f t="shared" si="3"/>
        <v>46322</v>
      </c>
      <c r="B92" s="15">
        <f>SUMIFS(LANCAMENTOS!$E$6:$E$505,LANCAMENTOS!$B$6:$B$505,A92,LANCAMENTOS!$G$6:$G$505,"Realizado")</f>
        <v>0</v>
      </c>
      <c r="C92" s="15">
        <f>SUMIFS(LANCAMENTOS!$F$6:$F$505,LANCAMENTOS!$B$6:$B$505,A92,LANCAMENTOS!$G$6:$G$505,"Realizado")</f>
        <v>0</v>
      </c>
      <c r="D92" s="15" t="str">
        <f ca="1">IF(A92&gt;TODAY(),"",CONFIG!$B$7+SUMIFS(LANCAMENTOS!$E$6:$E$505,LANCAMENTOS!$B$6:$B$505,"&gt;="&amp;CONFIG!$B$5,LANCAMENTOS!$B$6:$B$505,"&lt;="&amp;A92,LANCAMENTOS!$G$6:$G$505,"Realizado")-SUMIFS(LANCAMENTOS!$F$6:$F$505,LANCAMENTOS!$B$6:$B$505,"&gt;="&amp;CONFIG!$B$5,LANCAMENTOS!$B$6:$B$505,"&lt;="&amp;A92,LANCAMENTOS!$G$6:$G$505,"Realizado"))</f>
        <v/>
      </c>
      <c r="E92" s="15">
        <f>SUMIFS(LANCAMENTOS!$E$6:$E$505,LANCAMENTOS!$B$6:$B$505,A92,LANCAMENTOS!$G$6:$G$505,"Previsto")</f>
        <v>0</v>
      </c>
      <c r="F92" s="15">
        <f>SUMIFS(LANCAMENTOS!$F$6:$F$505,LANCAMENTOS!$B$6:$B$505,A92,LANCAMENTOS!$G$6:$G$505,"Previsto")</f>
        <v>0</v>
      </c>
      <c r="G92" s="15">
        <f>CONFIG!$B$7+SUMIFS(LANCAMENTOS!$E$6:$E$505,LANCAMENTOS!$B$6:$B$505,"&gt;="&amp;CONFIG!$B$5,LANCAMENTOS!$B$6:$B$505,"&lt;="&amp;A92)-SUMIFS(LANCAMENTOS!$F$6:$F$505,LANCAMENTOS!$B$6:$B$505,"&gt;="&amp;CONFIG!$B$5,LANCAMENTOS!$B$6:$B$505,"&lt;="&amp;A92)</f>
        <v>17800</v>
      </c>
      <c r="H92" s="14" t="str">
        <f t="shared" si="2"/>
        <v>OK</v>
      </c>
      <c r="I92" s="15">
        <f ca="1">IF(AND(A92&gt;=TODAY(),A92&lt;=TODAY()+CONFIG!$B$6),G92,"")</f>
        <v>17800</v>
      </c>
      <c r="J92" s="14" t="str">
        <f ca="1">IF(AND(A92&gt;=TODAY(),A92&lt;=TODAY()+CONFIG!$B$6,G92&lt;0),"FALTA DE CAIXA","")</f>
        <v/>
      </c>
    </row>
    <row r="93" spans="1:10">
      <c r="A93" s="17">
        <f t="shared" si="3"/>
        <v>46323</v>
      </c>
      <c r="B93" s="15">
        <f>SUMIFS(LANCAMENTOS!$E$6:$E$505,LANCAMENTOS!$B$6:$B$505,A93,LANCAMENTOS!$G$6:$G$505,"Realizado")</f>
        <v>0</v>
      </c>
      <c r="C93" s="15">
        <f>SUMIFS(LANCAMENTOS!$F$6:$F$505,LANCAMENTOS!$B$6:$B$505,A93,LANCAMENTOS!$G$6:$G$505,"Realizado")</f>
        <v>0</v>
      </c>
      <c r="D93" s="15" t="str">
        <f ca="1">IF(A93&gt;TODAY(),"",CONFIG!$B$7+SUMIFS(LANCAMENTOS!$E$6:$E$505,LANCAMENTOS!$B$6:$B$505,"&gt;="&amp;CONFIG!$B$5,LANCAMENTOS!$B$6:$B$505,"&lt;="&amp;A93,LANCAMENTOS!$G$6:$G$505,"Realizado")-SUMIFS(LANCAMENTOS!$F$6:$F$505,LANCAMENTOS!$B$6:$B$505,"&gt;="&amp;CONFIG!$B$5,LANCAMENTOS!$B$6:$B$505,"&lt;="&amp;A93,LANCAMENTOS!$G$6:$G$505,"Realizado"))</f>
        <v/>
      </c>
      <c r="E93" s="15">
        <f>SUMIFS(LANCAMENTOS!$E$6:$E$505,LANCAMENTOS!$B$6:$B$505,A93,LANCAMENTOS!$G$6:$G$505,"Previsto")</f>
        <v>0</v>
      </c>
      <c r="F93" s="15">
        <f>SUMIFS(LANCAMENTOS!$F$6:$F$505,LANCAMENTOS!$B$6:$B$505,A93,LANCAMENTOS!$G$6:$G$505,"Previsto")</f>
        <v>0</v>
      </c>
      <c r="G93" s="15">
        <f>CONFIG!$B$7+SUMIFS(LANCAMENTOS!$E$6:$E$505,LANCAMENTOS!$B$6:$B$505,"&gt;="&amp;CONFIG!$B$5,LANCAMENTOS!$B$6:$B$505,"&lt;="&amp;A93)-SUMIFS(LANCAMENTOS!$F$6:$F$505,LANCAMENTOS!$B$6:$B$505,"&gt;="&amp;CONFIG!$B$5,LANCAMENTOS!$B$6:$B$505,"&lt;="&amp;A93)</f>
        <v>17800</v>
      </c>
      <c r="H93" s="14" t="str">
        <f t="shared" si="2"/>
        <v>OK</v>
      </c>
      <c r="I93" s="15">
        <f ca="1">IF(AND(A93&gt;=TODAY(),A93&lt;=TODAY()+CONFIG!$B$6),G93,"")</f>
        <v>17800</v>
      </c>
      <c r="J93" s="14" t="str">
        <f ca="1">IF(AND(A93&gt;=TODAY(),A93&lt;=TODAY()+CONFIG!$B$6,G93&lt;0),"FALTA DE CAIXA","")</f>
        <v/>
      </c>
    </row>
    <row r="94" spans="1:10">
      <c r="A94" s="17">
        <f t="shared" si="3"/>
        <v>46324</v>
      </c>
      <c r="B94" s="15">
        <f>SUMIFS(LANCAMENTOS!$E$6:$E$505,LANCAMENTOS!$B$6:$B$505,A94,LANCAMENTOS!$G$6:$G$505,"Realizado")</f>
        <v>0</v>
      </c>
      <c r="C94" s="15">
        <f>SUMIFS(LANCAMENTOS!$F$6:$F$505,LANCAMENTOS!$B$6:$B$505,A94,LANCAMENTOS!$G$6:$G$505,"Realizado")</f>
        <v>0</v>
      </c>
      <c r="D94" s="15" t="str">
        <f ca="1">IF(A94&gt;TODAY(),"",CONFIG!$B$7+SUMIFS(LANCAMENTOS!$E$6:$E$505,LANCAMENTOS!$B$6:$B$505,"&gt;="&amp;CONFIG!$B$5,LANCAMENTOS!$B$6:$B$505,"&lt;="&amp;A94,LANCAMENTOS!$G$6:$G$505,"Realizado")-SUMIFS(LANCAMENTOS!$F$6:$F$505,LANCAMENTOS!$B$6:$B$505,"&gt;="&amp;CONFIG!$B$5,LANCAMENTOS!$B$6:$B$505,"&lt;="&amp;A94,LANCAMENTOS!$G$6:$G$505,"Realizado"))</f>
        <v/>
      </c>
      <c r="E94" s="15">
        <f>SUMIFS(LANCAMENTOS!$E$6:$E$505,LANCAMENTOS!$B$6:$B$505,A94,LANCAMENTOS!$G$6:$G$505,"Previsto")</f>
        <v>0</v>
      </c>
      <c r="F94" s="15">
        <f>SUMIFS(LANCAMENTOS!$F$6:$F$505,LANCAMENTOS!$B$6:$B$505,A94,LANCAMENTOS!$G$6:$G$505,"Previsto")</f>
        <v>0</v>
      </c>
      <c r="G94" s="15">
        <f>CONFIG!$B$7+SUMIFS(LANCAMENTOS!$E$6:$E$505,LANCAMENTOS!$B$6:$B$505,"&gt;="&amp;CONFIG!$B$5,LANCAMENTOS!$B$6:$B$505,"&lt;="&amp;A94)-SUMIFS(LANCAMENTOS!$F$6:$F$505,LANCAMENTOS!$B$6:$B$505,"&gt;="&amp;CONFIG!$B$5,LANCAMENTOS!$B$6:$B$505,"&lt;="&amp;A94)</f>
        <v>17800</v>
      </c>
      <c r="H94" s="14" t="str">
        <f t="shared" si="2"/>
        <v>OK</v>
      </c>
      <c r="I94" s="15">
        <f ca="1">IF(AND(A94&gt;=TODAY(),A94&lt;=TODAY()+CONFIG!$B$6),G94,"")</f>
        <v>17800</v>
      </c>
      <c r="J94" s="14" t="str">
        <f ca="1">IF(AND(A94&gt;=TODAY(),A94&lt;=TODAY()+CONFIG!$B$6,G94&lt;0),"FALTA DE CAIXA","")</f>
        <v/>
      </c>
    </row>
    <row r="95" spans="1:10">
      <c r="A95" s="17">
        <f t="shared" si="3"/>
        <v>46325</v>
      </c>
      <c r="B95" s="15">
        <f>SUMIFS(LANCAMENTOS!$E$6:$E$505,LANCAMENTOS!$B$6:$B$505,A95,LANCAMENTOS!$G$6:$G$505,"Realizado")</f>
        <v>0</v>
      </c>
      <c r="C95" s="15">
        <f>SUMIFS(LANCAMENTOS!$F$6:$F$505,LANCAMENTOS!$B$6:$B$505,A95,LANCAMENTOS!$G$6:$G$505,"Realizado")</f>
        <v>0</v>
      </c>
      <c r="D95" s="15" t="str">
        <f ca="1">IF(A95&gt;TODAY(),"",CONFIG!$B$7+SUMIFS(LANCAMENTOS!$E$6:$E$505,LANCAMENTOS!$B$6:$B$505,"&gt;="&amp;CONFIG!$B$5,LANCAMENTOS!$B$6:$B$505,"&lt;="&amp;A95,LANCAMENTOS!$G$6:$G$505,"Realizado")-SUMIFS(LANCAMENTOS!$F$6:$F$505,LANCAMENTOS!$B$6:$B$505,"&gt;="&amp;CONFIG!$B$5,LANCAMENTOS!$B$6:$B$505,"&lt;="&amp;A95,LANCAMENTOS!$G$6:$G$505,"Realizado"))</f>
        <v/>
      </c>
      <c r="E95" s="15">
        <f>SUMIFS(LANCAMENTOS!$E$6:$E$505,LANCAMENTOS!$B$6:$B$505,A95,LANCAMENTOS!$G$6:$G$505,"Previsto")</f>
        <v>0</v>
      </c>
      <c r="F95" s="15">
        <f>SUMIFS(LANCAMENTOS!$F$6:$F$505,LANCAMENTOS!$B$6:$B$505,A95,LANCAMENTOS!$G$6:$G$505,"Previsto")</f>
        <v>0</v>
      </c>
      <c r="G95" s="15">
        <f>CONFIG!$B$7+SUMIFS(LANCAMENTOS!$E$6:$E$505,LANCAMENTOS!$B$6:$B$505,"&gt;="&amp;CONFIG!$B$5,LANCAMENTOS!$B$6:$B$505,"&lt;="&amp;A95)-SUMIFS(LANCAMENTOS!$F$6:$F$505,LANCAMENTOS!$B$6:$B$505,"&gt;="&amp;CONFIG!$B$5,LANCAMENTOS!$B$6:$B$505,"&lt;="&amp;A95)</f>
        <v>17800</v>
      </c>
      <c r="H95" s="14" t="str">
        <f t="shared" si="2"/>
        <v>OK</v>
      </c>
      <c r="I95" s="15">
        <f ca="1">IF(AND(A95&gt;=TODAY(),A95&lt;=TODAY()+CONFIG!$B$6),G95,"")</f>
        <v>17800</v>
      </c>
      <c r="J95" s="14" t="str">
        <f ca="1">IF(AND(A95&gt;=TODAY(),A95&lt;=TODAY()+CONFIG!$B$6,G95&lt;0),"FALTA DE CAIXA","")</f>
        <v/>
      </c>
    </row>
    <row r="96" spans="1:10">
      <c r="A96" s="17">
        <f t="shared" si="3"/>
        <v>46326</v>
      </c>
      <c r="B96" s="15">
        <f>SUMIFS(LANCAMENTOS!$E$6:$E$505,LANCAMENTOS!$B$6:$B$505,A96,LANCAMENTOS!$G$6:$G$505,"Realizado")</f>
        <v>0</v>
      </c>
      <c r="C96" s="15">
        <f>SUMIFS(LANCAMENTOS!$F$6:$F$505,LANCAMENTOS!$B$6:$B$505,A96,LANCAMENTOS!$G$6:$G$505,"Realizado")</f>
        <v>0</v>
      </c>
      <c r="D96" s="15" t="str">
        <f ca="1">IF(A96&gt;TODAY(),"",CONFIG!$B$7+SUMIFS(LANCAMENTOS!$E$6:$E$505,LANCAMENTOS!$B$6:$B$505,"&gt;="&amp;CONFIG!$B$5,LANCAMENTOS!$B$6:$B$505,"&lt;="&amp;A96,LANCAMENTOS!$G$6:$G$505,"Realizado")-SUMIFS(LANCAMENTOS!$F$6:$F$505,LANCAMENTOS!$B$6:$B$505,"&gt;="&amp;CONFIG!$B$5,LANCAMENTOS!$B$6:$B$505,"&lt;="&amp;A96,LANCAMENTOS!$G$6:$G$505,"Realizado"))</f>
        <v/>
      </c>
      <c r="E96" s="15">
        <f>SUMIFS(LANCAMENTOS!$E$6:$E$505,LANCAMENTOS!$B$6:$B$505,A96,LANCAMENTOS!$G$6:$G$505,"Previsto")</f>
        <v>0</v>
      </c>
      <c r="F96" s="15">
        <f>SUMIFS(LANCAMENTOS!$F$6:$F$505,LANCAMENTOS!$B$6:$B$505,A96,LANCAMENTOS!$G$6:$G$505,"Previsto")</f>
        <v>0</v>
      </c>
      <c r="G96" s="15">
        <f>CONFIG!$B$7+SUMIFS(LANCAMENTOS!$E$6:$E$505,LANCAMENTOS!$B$6:$B$505,"&gt;="&amp;CONFIG!$B$5,LANCAMENTOS!$B$6:$B$505,"&lt;="&amp;A96)-SUMIFS(LANCAMENTOS!$F$6:$F$505,LANCAMENTOS!$B$6:$B$505,"&gt;="&amp;CONFIG!$B$5,LANCAMENTOS!$B$6:$B$505,"&lt;="&amp;A96)</f>
        <v>17800</v>
      </c>
      <c r="H96" s="14" t="str">
        <f t="shared" si="2"/>
        <v>OK</v>
      </c>
      <c r="I96" s="15">
        <f ca="1">IF(AND(A96&gt;=TODAY(),A96&lt;=TODAY()+CONFIG!$B$6),G96,"")</f>
        <v>17800</v>
      </c>
      <c r="J96" s="14" t="str">
        <f ca="1">IF(AND(A96&gt;=TODAY(),A96&lt;=TODAY()+CONFIG!$B$6,G96&lt;0),"FALTA DE CAIXA","")</f>
        <v/>
      </c>
    </row>
    <row r="97" spans="1:10">
      <c r="A97" s="17">
        <f t="shared" si="3"/>
        <v>46327</v>
      </c>
      <c r="B97" s="15">
        <f>SUMIFS(LANCAMENTOS!$E$6:$E$505,LANCAMENTOS!$B$6:$B$505,A97,LANCAMENTOS!$G$6:$G$505,"Realizado")</f>
        <v>0</v>
      </c>
      <c r="C97" s="15">
        <f>SUMIFS(LANCAMENTOS!$F$6:$F$505,LANCAMENTOS!$B$6:$B$505,A97,LANCAMENTOS!$G$6:$G$505,"Realizado")</f>
        <v>0</v>
      </c>
      <c r="D97" s="15" t="str">
        <f ca="1">IF(A97&gt;TODAY(),"",CONFIG!$B$7+SUMIFS(LANCAMENTOS!$E$6:$E$505,LANCAMENTOS!$B$6:$B$505,"&gt;="&amp;CONFIG!$B$5,LANCAMENTOS!$B$6:$B$505,"&lt;="&amp;A97,LANCAMENTOS!$G$6:$G$505,"Realizado")-SUMIFS(LANCAMENTOS!$F$6:$F$505,LANCAMENTOS!$B$6:$B$505,"&gt;="&amp;CONFIG!$B$5,LANCAMENTOS!$B$6:$B$505,"&lt;="&amp;A97,LANCAMENTOS!$G$6:$G$505,"Realizado"))</f>
        <v/>
      </c>
      <c r="E97" s="15">
        <f>SUMIFS(LANCAMENTOS!$E$6:$E$505,LANCAMENTOS!$B$6:$B$505,A97,LANCAMENTOS!$G$6:$G$505,"Previsto")</f>
        <v>0</v>
      </c>
      <c r="F97" s="15">
        <f>SUMIFS(LANCAMENTOS!$F$6:$F$505,LANCAMENTOS!$B$6:$B$505,A97,LANCAMENTOS!$G$6:$G$505,"Previsto")</f>
        <v>0</v>
      </c>
      <c r="G97" s="15">
        <f>CONFIG!$B$7+SUMIFS(LANCAMENTOS!$E$6:$E$505,LANCAMENTOS!$B$6:$B$505,"&gt;="&amp;CONFIG!$B$5,LANCAMENTOS!$B$6:$B$505,"&lt;="&amp;A97)-SUMIFS(LANCAMENTOS!$F$6:$F$505,LANCAMENTOS!$B$6:$B$505,"&gt;="&amp;CONFIG!$B$5,LANCAMENTOS!$B$6:$B$505,"&lt;="&amp;A97)</f>
        <v>17800</v>
      </c>
      <c r="H97" s="14" t="str">
        <f t="shared" si="2"/>
        <v>OK</v>
      </c>
      <c r="I97" s="15">
        <f ca="1">IF(AND(A97&gt;=TODAY(),A97&lt;=TODAY()+CONFIG!$B$6),G97,"")</f>
        <v>17800</v>
      </c>
      <c r="J97" s="14" t="str">
        <f ca="1">IF(AND(A97&gt;=TODAY(),A97&lt;=TODAY()+CONFIG!$B$6,G97&lt;0),"FALTA DE CAIXA","")</f>
        <v/>
      </c>
    </row>
    <row r="98" spans="1:10">
      <c r="A98" s="17">
        <f t="shared" si="3"/>
        <v>46328</v>
      </c>
      <c r="B98" s="15">
        <f>SUMIFS(LANCAMENTOS!$E$6:$E$505,LANCAMENTOS!$B$6:$B$505,A98,LANCAMENTOS!$G$6:$G$505,"Realizado")</f>
        <v>0</v>
      </c>
      <c r="C98" s="15">
        <f>SUMIFS(LANCAMENTOS!$F$6:$F$505,LANCAMENTOS!$B$6:$B$505,A98,LANCAMENTOS!$G$6:$G$505,"Realizado")</f>
        <v>0</v>
      </c>
      <c r="D98" s="15" t="str">
        <f ca="1">IF(A98&gt;TODAY(),"",CONFIG!$B$7+SUMIFS(LANCAMENTOS!$E$6:$E$505,LANCAMENTOS!$B$6:$B$505,"&gt;="&amp;CONFIG!$B$5,LANCAMENTOS!$B$6:$B$505,"&lt;="&amp;A98,LANCAMENTOS!$G$6:$G$505,"Realizado")-SUMIFS(LANCAMENTOS!$F$6:$F$505,LANCAMENTOS!$B$6:$B$505,"&gt;="&amp;CONFIG!$B$5,LANCAMENTOS!$B$6:$B$505,"&lt;="&amp;A98,LANCAMENTOS!$G$6:$G$505,"Realizado"))</f>
        <v/>
      </c>
      <c r="E98" s="15">
        <f>SUMIFS(LANCAMENTOS!$E$6:$E$505,LANCAMENTOS!$B$6:$B$505,A98,LANCAMENTOS!$G$6:$G$505,"Previsto")</f>
        <v>0</v>
      </c>
      <c r="F98" s="15">
        <f>SUMIFS(LANCAMENTOS!$F$6:$F$505,LANCAMENTOS!$B$6:$B$505,A98,LANCAMENTOS!$G$6:$G$505,"Previsto")</f>
        <v>0</v>
      </c>
      <c r="G98" s="15">
        <f>CONFIG!$B$7+SUMIFS(LANCAMENTOS!$E$6:$E$505,LANCAMENTOS!$B$6:$B$505,"&gt;="&amp;CONFIG!$B$5,LANCAMENTOS!$B$6:$B$505,"&lt;="&amp;A98)-SUMIFS(LANCAMENTOS!$F$6:$F$505,LANCAMENTOS!$B$6:$B$505,"&gt;="&amp;CONFIG!$B$5,LANCAMENTOS!$B$6:$B$505,"&lt;="&amp;A98)</f>
        <v>17800</v>
      </c>
      <c r="H98" s="14" t="str">
        <f t="shared" si="2"/>
        <v>OK</v>
      </c>
      <c r="I98" s="15">
        <f ca="1">IF(AND(A98&gt;=TODAY(),A98&lt;=TODAY()+CONFIG!$B$6),G98,"")</f>
        <v>17800</v>
      </c>
      <c r="J98" s="14" t="str">
        <f ca="1">IF(AND(A98&gt;=TODAY(),A98&lt;=TODAY()+CONFIG!$B$6,G98&lt;0),"FALTA DE CAIXA","")</f>
        <v/>
      </c>
    </row>
    <row r="99" spans="1:10">
      <c r="A99" s="17">
        <f t="shared" si="3"/>
        <v>46329</v>
      </c>
      <c r="B99" s="15">
        <f>SUMIFS(LANCAMENTOS!$E$6:$E$505,LANCAMENTOS!$B$6:$B$505,A99,LANCAMENTOS!$G$6:$G$505,"Realizado")</f>
        <v>0</v>
      </c>
      <c r="C99" s="15">
        <f>SUMIFS(LANCAMENTOS!$F$6:$F$505,LANCAMENTOS!$B$6:$B$505,A99,LANCAMENTOS!$G$6:$G$505,"Realizado")</f>
        <v>0</v>
      </c>
      <c r="D99" s="15" t="str">
        <f ca="1">IF(A99&gt;TODAY(),"",CONFIG!$B$7+SUMIFS(LANCAMENTOS!$E$6:$E$505,LANCAMENTOS!$B$6:$B$505,"&gt;="&amp;CONFIG!$B$5,LANCAMENTOS!$B$6:$B$505,"&lt;="&amp;A99,LANCAMENTOS!$G$6:$G$505,"Realizado")-SUMIFS(LANCAMENTOS!$F$6:$F$505,LANCAMENTOS!$B$6:$B$505,"&gt;="&amp;CONFIG!$B$5,LANCAMENTOS!$B$6:$B$505,"&lt;="&amp;A99,LANCAMENTOS!$G$6:$G$505,"Realizado"))</f>
        <v/>
      </c>
      <c r="E99" s="15">
        <f>SUMIFS(LANCAMENTOS!$E$6:$E$505,LANCAMENTOS!$B$6:$B$505,A99,LANCAMENTOS!$G$6:$G$505,"Previsto")</f>
        <v>0</v>
      </c>
      <c r="F99" s="15">
        <f>SUMIFS(LANCAMENTOS!$F$6:$F$505,LANCAMENTOS!$B$6:$B$505,A99,LANCAMENTOS!$G$6:$G$505,"Previsto")</f>
        <v>0</v>
      </c>
      <c r="G99" s="15">
        <f>CONFIG!$B$7+SUMIFS(LANCAMENTOS!$E$6:$E$505,LANCAMENTOS!$B$6:$B$505,"&gt;="&amp;CONFIG!$B$5,LANCAMENTOS!$B$6:$B$505,"&lt;="&amp;A99)-SUMIFS(LANCAMENTOS!$F$6:$F$505,LANCAMENTOS!$B$6:$B$505,"&gt;="&amp;CONFIG!$B$5,LANCAMENTOS!$B$6:$B$505,"&lt;="&amp;A99)</f>
        <v>17800</v>
      </c>
      <c r="H99" s="14" t="str">
        <f t="shared" si="2"/>
        <v>OK</v>
      </c>
      <c r="I99" s="15">
        <f ca="1">IF(AND(A99&gt;=TODAY(),A99&lt;=TODAY()+CONFIG!$B$6),G99,"")</f>
        <v>17800</v>
      </c>
      <c r="J99" s="14" t="str">
        <f ca="1">IF(AND(A99&gt;=TODAY(),A99&lt;=TODAY()+CONFIG!$B$6,G99&lt;0),"FALTA DE CAIXA","")</f>
        <v/>
      </c>
    </row>
    <row r="100" spans="1:10">
      <c r="A100" s="17">
        <f t="shared" si="3"/>
        <v>46330</v>
      </c>
      <c r="B100" s="15">
        <f>SUMIFS(LANCAMENTOS!$E$6:$E$505,LANCAMENTOS!$B$6:$B$505,A100,LANCAMENTOS!$G$6:$G$505,"Realizado")</f>
        <v>0</v>
      </c>
      <c r="C100" s="15">
        <f>SUMIFS(LANCAMENTOS!$F$6:$F$505,LANCAMENTOS!$B$6:$B$505,A100,LANCAMENTOS!$G$6:$G$505,"Realizado")</f>
        <v>0</v>
      </c>
      <c r="D100" s="15" t="str">
        <f ca="1">IF(A100&gt;TODAY(),"",CONFIG!$B$7+SUMIFS(LANCAMENTOS!$E$6:$E$505,LANCAMENTOS!$B$6:$B$505,"&gt;="&amp;CONFIG!$B$5,LANCAMENTOS!$B$6:$B$505,"&lt;="&amp;A100,LANCAMENTOS!$G$6:$G$505,"Realizado")-SUMIFS(LANCAMENTOS!$F$6:$F$505,LANCAMENTOS!$B$6:$B$505,"&gt;="&amp;CONFIG!$B$5,LANCAMENTOS!$B$6:$B$505,"&lt;="&amp;A100,LANCAMENTOS!$G$6:$G$505,"Realizado"))</f>
        <v/>
      </c>
      <c r="E100" s="15">
        <f>SUMIFS(LANCAMENTOS!$E$6:$E$505,LANCAMENTOS!$B$6:$B$505,A100,LANCAMENTOS!$G$6:$G$505,"Previsto")</f>
        <v>0</v>
      </c>
      <c r="F100" s="15">
        <f>SUMIFS(LANCAMENTOS!$F$6:$F$505,LANCAMENTOS!$B$6:$B$505,A100,LANCAMENTOS!$G$6:$G$505,"Previsto")</f>
        <v>0</v>
      </c>
      <c r="G100" s="15">
        <f>CONFIG!$B$7+SUMIFS(LANCAMENTOS!$E$6:$E$505,LANCAMENTOS!$B$6:$B$505,"&gt;="&amp;CONFIG!$B$5,LANCAMENTOS!$B$6:$B$505,"&lt;="&amp;A100)-SUMIFS(LANCAMENTOS!$F$6:$F$505,LANCAMENTOS!$B$6:$B$505,"&gt;="&amp;CONFIG!$B$5,LANCAMENTOS!$B$6:$B$505,"&lt;="&amp;A100)</f>
        <v>17800</v>
      </c>
      <c r="H100" s="14" t="str">
        <f t="shared" si="2"/>
        <v>OK</v>
      </c>
      <c r="I100" s="15">
        <f ca="1">IF(AND(A100&gt;=TODAY(),A100&lt;=TODAY()+CONFIG!$B$6),G100,"")</f>
        <v>17800</v>
      </c>
      <c r="J100" s="14" t="str">
        <f ca="1">IF(AND(A100&gt;=TODAY(),A100&lt;=TODAY()+CONFIG!$B$6,G100&lt;0),"FALTA DE CAIXA","")</f>
        <v/>
      </c>
    </row>
    <row r="101" spans="1:10">
      <c r="A101" s="17">
        <f t="shared" si="3"/>
        <v>46331</v>
      </c>
      <c r="B101" s="15">
        <f>SUMIFS(LANCAMENTOS!$E$6:$E$505,LANCAMENTOS!$B$6:$B$505,A101,LANCAMENTOS!$G$6:$G$505,"Realizado")</f>
        <v>0</v>
      </c>
      <c r="C101" s="15">
        <f>SUMIFS(LANCAMENTOS!$F$6:$F$505,LANCAMENTOS!$B$6:$B$505,A101,LANCAMENTOS!$G$6:$G$505,"Realizado")</f>
        <v>0</v>
      </c>
      <c r="D101" s="15" t="str">
        <f ca="1">IF(A101&gt;TODAY(),"",CONFIG!$B$7+SUMIFS(LANCAMENTOS!$E$6:$E$505,LANCAMENTOS!$B$6:$B$505,"&gt;="&amp;CONFIG!$B$5,LANCAMENTOS!$B$6:$B$505,"&lt;="&amp;A101,LANCAMENTOS!$G$6:$G$505,"Realizado")-SUMIFS(LANCAMENTOS!$F$6:$F$505,LANCAMENTOS!$B$6:$B$505,"&gt;="&amp;CONFIG!$B$5,LANCAMENTOS!$B$6:$B$505,"&lt;="&amp;A101,LANCAMENTOS!$G$6:$G$505,"Realizado"))</f>
        <v/>
      </c>
      <c r="E101" s="15">
        <f>SUMIFS(LANCAMENTOS!$E$6:$E$505,LANCAMENTOS!$B$6:$B$505,A101,LANCAMENTOS!$G$6:$G$505,"Previsto")</f>
        <v>0</v>
      </c>
      <c r="F101" s="15">
        <f>SUMIFS(LANCAMENTOS!$F$6:$F$505,LANCAMENTOS!$B$6:$B$505,A101,LANCAMENTOS!$G$6:$G$505,"Previsto")</f>
        <v>0</v>
      </c>
      <c r="G101" s="15">
        <f>CONFIG!$B$7+SUMIFS(LANCAMENTOS!$E$6:$E$505,LANCAMENTOS!$B$6:$B$505,"&gt;="&amp;CONFIG!$B$5,LANCAMENTOS!$B$6:$B$505,"&lt;="&amp;A101)-SUMIFS(LANCAMENTOS!$F$6:$F$505,LANCAMENTOS!$B$6:$B$505,"&gt;="&amp;CONFIG!$B$5,LANCAMENTOS!$B$6:$B$505,"&lt;="&amp;A101)</f>
        <v>17800</v>
      </c>
      <c r="H101" s="14" t="str">
        <f t="shared" si="2"/>
        <v>OK</v>
      </c>
      <c r="I101" s="15">
        <f ca="1">IF(AND(A101&gt;=TODAY(),A101&lt;=TODAY()+CONFIG!$B$6),G101,"")</f>
        <v>17800</v>
      </c>
      <c r="J101" s="14" t="str">
        <f ca="1">IF(AND(A101&gt;=TODAY(),A101&lt;=TODAY()+CONFIG!$B$6,G101&lt;0),"FALTA DE CAIXA","")</f>
        <v/>
      </c>
    </row>
    <row r="102" spans="1:10">
      <c r="A102" s="17">
        <f t="shared" si="3"/>
        <v>46332</v>
      </c>
      <c r="B102" s="15">
        <f>SUMIFS(LANCAMENTOS!$E$6:$E$505,LANCAMENTOS!$B$6:$B$505,A102,LANCAMENTOS!$G$6:$G$505,"Realizado")</f>
        <v>0</v>
      </c>
      <c r="C102" s="15">
        <f>SUMIFS(LANCAMENTOS!$F$6:$F$505,LANCAMENTOS!$B$6:$B$505,A102,LANCAMENTOS!$G$6:$G$505,"Realizado")</f>
        <v>0</v>
      </c>
      <c r="D102" s="15" t="str">
        <f ca="1">IF(A102&gt;TODAY(),"",CONFIG!$B$7+SUMIFS(LANCAMENTOS!$E$6:$E$505,LANCAMENTOS!$B$6:$B$505,"&gt;="&amp;CONFIG!$B$5,LANCAMENTOS!$B$6:$B$505,"&lt;="&amp;A102,LANCAMENTOS!$G$6:$G$505,"Realizado")-SUMIFS(LANCAMENTOS!$F$6:$F$505,LANCAMENTOS!$B$6:$B$505,"&gt;="&amp;CONFIG!$B$5,LANCAMENTOS!$B$6:$B$505,"&lt;="&amp;A102,LANCAMENTOS!$G$6:$G$505,"Realizado"))</f>
        <v/>
      </c>
      <c r="E102" s="15">
        <f>SUMIFS(LANCAMENTOS!$E$6:$E$505,LANCAMENTOS!$B$6:$B$505,A102,LANCAMENTOS!$G$6:$G$505,"Previsto")</f>
        <v>0</v>
      </c>
      <c r="F102" s="15">
        <f>SUMIFS(LANCAMENTOS!$F$6:$F$505,LANCAMENTOS!$B$6:$B$505,A102,LANCAMENTOS!$G$6:$G$505,"Previsto")</f>
        <v>0</v>
      </c>
      <c r="G102" s="15">
        <f>CONFIG!$B$7+SUMIFS(LANCAMENTOS!$E$6:$E$505,LANCAMENTOS!$B$6:$B$505,"&gt;="&amp;CONFIG!$B$5,LANCAMENTOS!$B$6:$B$505,"&lt;="&amp;A102)-SUMIFS(LANCAMENTOS!$F$6:$F$505,LANCAMENTOS!$B$6:$B$505,"&gt;="&amp;CONFIG!$B$5,LANCAMENTOS!$B$6:$B$505,"&lt;="&amp;A102)</f>
        <v>17800</v>
      </c>
      <c r="H102" s="14" t="str">
        <f t="shared" si="2"/>
        <v>OK</v>
      </c>
      <c r="I102" s="15">
        <f ca="1">IF(AND(A102&gt;=TODAY(),A102&lt;=TODAY()+CONFIG!$B$6),G102,"")</f>
        <v>17800</v>
      </c>
      <c r="J102" s="14" t="str">
        <f ca="1">IF(AND(A102&gt;=TODAY(),A102&lt;=TODAY()+CONFIG!$B$6,G102&lt;0),"FALTA DE CAIXA","")</f>
        <v/>
      </c>
    </row>
    <row r="103" spans="1:10">
      <c r="A103" s="17">
        <f t="shared" si="3"/>
        <v>46333</v>
      </c>
      <c r="B103" s="15">
        <f>SUMIFS(LANCAMENTOS!$E$6:$E$505,LANCAMENTOS!$B$6:$B$505,A103,LANCAMENTOS!$G$6:$G$505,"Realizado")</f>
        <v>0</v>
      </c>
      <c r="C103" s="15">
        <f>SUMIFS(LANCAMENTOS!$F$6:$F$505,LANCAMENTOS!$B$6:$B$505,A103,LANCAMENTOS!$G$6:$G$505,"Realizado")</f>
        <v>0</v>
      </c>
      <c r="D103" s="15" t="str">
        <f ca="1">IF(A103&gt;TODAY(),"",CONFIG!$B$7+SUMIFS(LANCAMENTOS!$E$6:$E$505,LANCAMENTOS!$B$6:$B$505,"&gt;="&amp;CONFIG!$B$5,LANCAMENTOS!$B$6:$B$505,"&lt;="&amp;A103,LANCAMENTOS!$G$6:$G$505,"Realizado")-SUMIFS(LANCAMENTOS!$F$6:$F$505,LANCAMENTOS!$B$6:$B$505,"&gt;="&amp;CONFIG!$B$5,LANCAMENTOS!$B$6:$B$505,"&lt;="&amp;A103,LANCAMENTOS!$G$6:$G$505,"Realizado"))</f>
        <v/>
      </c>
      <c r="E103" s="15">
        <f>SUMIFS(LANCAMENTOS!$E$6:$E$505,LANCAMENTOS!$B$6:$B$505,A103,LANCAMENTOS!$G$6:$G$505,"Previsto")</f>
        <v>0</v>
      </c>
      <c r="F103" s="15">
        <f>SUMIFS(LANCAMENTOS!$F$6:$F$505,LANCAMENTOS!$B$6:$B$505,A103,LANCAMENTOS!$G$6:$G$505,"Previsto")</f>
        <v>0</v>
      </c>
      <c r="G103" s="15">
        <f>CONFIG!$B$7+SUMIFS(LANCAMENTOS!$E$6:$E$505,LANCAMENTOS!$B$6:$B$505,"&gt;="&amp;CONFIG!$B$5,LANCAMENTOS!$B$6:$B$505,"&lt;="&amp;A103)-SUMIFS(LANCAMENTOS!$F$6:$F$505,LANCAMENTOS!$B$6:$B$505,"&gt;="&amp;CONFIG!$B$5,LANCAMENTOS!$B$6:$B$505,"&lt;="&amp;A103)</f>
        <v>17800</v>
      </c>
      <c r="H103" s="14" t="str">
        <f t="shared" si="2"/>
        <v>OK</v>
      </c>
      <c r="I103" s="15">
        <f ca="1">IF(AND(A103&gt;=TODAY(),A103&lt;=TODAY()+CONFIG!$B$6),G103,"")</f>
        <v>17800</v>
      </c>
      <c r="J103" s="14" t="str">
        <f ca="1">IF(AND(A103&gt;=TODAY(),A103&lt;=TODAY()+CONFIG!$B$6,G103&lt;0),"FALTA DE CAIXA","")</f>
        <v/>
      </c>
    </row>
    <row r="104" spans="1:10">
      <c r="A104" s="17">
        <f t="shared" si="3"/>
        <v>46334</v>
      </c>
      <c r="B104" s="15">
        <f>SUMIFS(LANCAMENTOS!$E$6:$E$505,LANCAMENTOS!$B$6:$B$505,A104,LANCAMENTOS!$G$6:$G$505,"Realizado")</f>
        <v>0</v>
      </c>
      <c r="C104" s="15">
        <f>SUMIFS(LANCAMENTOS!$F$6:$F$505,LANCAMENTOS!$B$6:$B$505,A104,LANCAMENTOS!$G$6:$G$505,"Realizado")</f>
        <v>0</v>
      </c>
      <c r="D104" s="15" t="str">
        <f ca="1">IF(A104&gt;TODAY(),"",CONFIG!$B$7+SUMIFS(LANCAMENTOS!$E$6:$E$505,LANCAMENTOS!$B$6:$B$505,"&gt;="&amp;CONFIG!$B$5,LANCAMENTOS!$B$6:$B$505,"&lt;="&amp;A104,LANCAMENTOS!$G$6:$G$505,"Realizado")-SUMIFS(LANCAMENTOS!$F$6:$F$505,LANCAMENTOS!$B$6:$B$505,"&gt;="&amp;CONFIG!$B$5,LANCAMENTOS!$B$6:$B$505,"&lt;="&amp;A104,LANCAMENTOS!$G$6:$G$505,"Realizado"))</f>
        <v/>
      </c>
      <c r="E104" s="15">
        <f>SUMIFS(LANCAMENTOS!$E$6:$E$505,LANCAMENTOS!$B$6:$B$505,A104,LANCAMENTOS!$G$6:$G$505,"Previsto")</f>
        <v>0</v>
      </c>
      <c r="F104" s="15">
        <f>SUMIFS(LANCAMENTOS!$F$6:$F$505,LANCAMENTOS!$B$6:$B$505,A104,LANCAMENTOS!$G$6:$G$505,"Previsto")</f>
        <v>0</v>
      </c>
      <c r="G104" s="15">
        <f>CONFIG!$B$7+SUMIFS(LANCAMENTOS!$E$6:$E$505,LANCAMENTOS!$B$6:$B$505,"&gt;="&amp;CONFIG!$B$5,LANCAMENTOS!$B$6:$B$505,"&lt;="&amp;A104)-SUMIFS(LANCAMENTOS!$F$6:$F$505,LANCAMENTOS!$B$6:$B$505,"&gt;="&amp;CONFIG!$B$5,LANCAMENTOS!$B$6:$B$505,"&lt;="&amp;A104)</f>
        <v>17800</v>
      </c>
      <c r="H104" s="14" t="str">
        <f t="shared" si="2"/>
        <v>OK</v>
      </c>
      <c r="I104" s="15">
        <f ca="1">IF(AND(A104&gt;=TODAY(),A104&lt;=TODAY()+CONFIG!$B$6),G104,"")</f>
        <v>17800</v>
      </c>
      <c r="J104" s="14" t="str">
        <f ca="1">IF(AND(A104&gt;=TODAY(),A104&lt;=TODAY()+CONFIG!$B$6,G104&lt;0),"FALTA DE CAIXA","")</f>
        <v/>
      </c>
    </row>
    <row r="105" spans="1:10">
      <c r="A105" s="17">
        <f t="shared" si="3"/>
        <v>46335</v>
      </c>
      <c r="B105" s="15">
        <f>SUMIFS(LANCAMENTOS!$E$6:$E$505,LANCAMENTOS!$B$6:$B$505,A105,LANCAMENTOS!$G$6:$G$505,"Realizado")</f>
        <v>0</v>
      </c>
      <c r="C105" s="15">
        <f>SUMIFS(LANCAMENTOS!$F$6:$F$505,LANCAMENTOS!$B$6:$B$505,A105,LANCAMENTOS!$G$6:$G$505,"Realizado")</f>
        <v>0</v>
      </c>
      <c r="D105" s="15" t="str">
        <f ca="1">IF(A105&gt;TODAY(),"",CONFIG!$B$7+SUMIFS(LANCAMENTOS!$E$6:$E$505,LANCAMENTOS!$B$6:$B$505,"&gt;="&amp;CONFIG!$B$5,LANCAMENTOS!$B$6:$B$505,"&lt;="&amp;A105,LANCAMENTOS!$G$6:$G$505,"Realizado")-SUMIFS(LANCAMENTOS!$F$6:$F$505,LANCAMENTOS!$B$6:$B$505,"&gt;="&amp;CONFIG!$B$5,LANCAMENTOS!$B$6:$B$505,"&lt;="&amp;A105,LANCAMENTOS!$G$6:$G$505,"Realizado"))</f>
        <v/>
      </c>
      <c r="E105" s="15">
        <f>SUMIFS(LANCAMENTOS!$E$6:$E$505,LANCAMENTOS!$B$6:$B$505,A105,LANCAMENTOS!$G$6:$G$505,"Previsto")</f>
        <v>0</v>
      </c>
      <c r="F105" s="15">
        <f>SUMIFS(LANCAMENTOS!$F$6:$F$505,LANCAMENTOS!$B$6:$B$505,A105,LANCAMENTOS!$G$6:$G$505,"Previsto")</f>
        <v>0</v>
      </c>
      <c r="G105" s="15">
        <f>CONFIG!$B$7+SUMIFS(LANCAMENTOS!$E$6:$E$505,LANCAMENTOS!$B$6:$B$505,"&gt;="&amp;CONFIG!$B$5,LANCAMENTOS!$B$6:$B$505,"&lt;="&amp;A105)-SUMIFS(LANCAMENTOS!$F$6:$F$505,LANCAMENTOS!$B$6:$B$505,"&gt;="&amp;CONFIG!$B$5,LANCAMENTOS!$B$6:$B$505,"&lt;="&amp;A105)</f>
        <v>17800</v>
      </c>
      <c r="H105" s="14" t="str">
        <f t="shared" si="2"/>
        <v>OK</v>
      </c>
      <c r="I105" s="15">
        <f ca="1">IF(AND(A105&gt;=TODAY(),A105&lt;=TODAY()+CONFIG!$B$6),G105,"")</f>
        <v>17800</v>
      </c>
      <c r="J105" s="14" t="str">
        <f ca="1">IF(AND(A105&gt;=TODAY(),A105&lt;=TODAY()+CONFIG!$B$6,G105&lt;0),"FALTA DE CAIXA","")</f>
        <v/>
      </c>
    </row>
    <row r="106" spans="1:10">
      <c r="A106" s="17">
        <f t="shared" si="3"/>
        <v>46336</v>
      </c>
      <c r="B106" s="15">
        <f>SUMIFS(LANCAMENTOS!$E$6:$E$505,LANCAMENTOS!$B$6:$B$505,A106,LANCAMENTOS!$G$6:$G$505,"Realizado")</f>
        <v>0</v>
      </c>
      <c r="C106" s="15">
        <f>SUMIFS(LANCAMENTOS!$F$6:$F$505,LANCAMENTOS!$B$6:$B$505,A106,LANCAMENTOS!$G$6:$G$505,"Realizado")</f>
        <v>0</v>
      </c>
      <c r="D106" s="15" t="str">
        <f ca="1">IF(A106&gt;TODAY(),"",CONFIG!$B$7+SUMIFS(LANCAMENTOS!$E$6:$E$505,LANCAMENTOS!$B$6:$B$505,"&gt;="&amp;CONFIG!$B$5,LANCAMENTOS!$B$6:$B$505,"&lt;="&amp;A106,LANCAMENTOS!$G$6:$G$505,"Realizado")-SUMIFS(LANCAMENTOS!$F$6:$F$505,LANCAMENTOS!$B$6:$B$505,"&gt;="&amp;CONFIG!$B$5,LANCAMENTOS!$B$6:$B$505,"&lt;="&amp;A106,LANCAMENTOS!$G$6:$G$505,"Realizado"))</f>
        <v/>
      </c>
      <c r="E106" s="15">
        <f>SUMIFS(LANCAMENTOS!$E$6:$E$505,LANCAMENTOS!$B$6:$B$505,A106,LANCAMENTOS!$G$6:$G$505,"Previsto")</f>
        <v>0</v>
      </c>
      <c r="F106" s="15">
        <f>SUMIFS(LANCAMENTOS!$F$6:$F$505,LANCAMENTOS!$B$6:$B$505,A106,LANCAMENTOS!$G$6:$G$505,"Previsto")</f>
        <v>0</v>
      </c>
      <c r="G106" s="15">
        <f>CONFIG!$B$7+SUMIFS(LANCAMENTOS!$E$6:$E$505,LANCAMENTOS!$B$6:$B$505,"&gt;="&amp;CONFIG!$B$5,LANCAMENTOS!$B$6:$B$505,"&lt;="&amp;A106)-SUMIFS(LANCAMENTOS!$F$6:$F$505,LANCAMENTOS!$B$6:$B$505,"&gt;="&amp;CONFIG!$B$5,LANCAMENTOS!$B$6:$B$505,"&lt;="&amp;A106)</f>
        <v>17800</v>
      </c>
      <c r="H106" s="14" t="str">
        <f t="shared" si="2"/>
        <v>OK</v>
      </c>
      <c r="I106" s="15" t="str">
        <f ca="1">IF(AND(A106&gt;=TODAY(),A106&lt;=TODAY()+CONFIG!$B$6),G106,"")</f>
        <v/>
      </c>
      <c r="J106" s="14" t="str">
        <f ca="1">IF(AND(A106&gt;=TODAY(),A106&lt;=TODAY()+CONFIG!$B$6,G106&lt;0),"FALTA DE CAIXA","")</f>
        <v/>
      </c>
    </row>
    <row r="107" spans="1:10">
      <c r="A107" s="17">
        <f t="shared" si="3"/>
        <v>46337</v>
      </c>
      <c r="B107" s="15">
        <f>SUMIFS(LANCAMENTOS!$E$6:$E$505,LANCAMENTOS!$B$6:$B$505,A107,LANCAMENTOS!$G$6:$G$505,"Realizado")</f>
        <v>0</v>
      </c>
      <c r="C107" s="15">
        <f>SUMIFS(LANCAMENTOS!$F$6:$F$505,LANCAMENTOS!$B$6:$B$505,A107,LANCAMENTOS!$G$6:$G$505,"Realizado")</f>
        <v>0</v>
      </c>
      <c r="D107" s="15" t="str">
        <f ca="1">IF(A107&gt;TODAY(),"",CONFIG!$B$7+SUMIFS(LANCAMENTOS!$E$6:$E$505,LANCAMENTOS!$B$6:$B$505,"&gt;="&amp;CONFIG!$B$5,LANCAMENTOS!$B$6:$B$505,"&lt;="&amp;A107,LANCAMENTOS!$G$6:$G$505,"Realizado")-SUMIFS(LANCAMENTOS!$F$6:$F$505,LANCAMENTOS!$B$6:$B$505,"&gt;="&amp;CONFIG!$B$5,LANCAMENTOS!$B$6:$B$505,"&lt;="&amp;A107,LANCAMENTOS!$G$6:$G$505,"Realizado"))</f>
        <v/>
      </c>
      <c r="E107" s="15">
        <f>SUMIFS(LANCAMENTOS!$E$6:$E$505,LANCAMENTOS!$B$6:$B$505,A107,LANCAMENTOS!$G$6:$G$505,"Previsto")</f>
        <v>0</v>
      </c>
      <c r="F107" s="15">
        <f>SUMIFS(LANCAMENTOS!$F$6:$F$505,LANCAMENTOS!$B$6:$B$505,A107,LANCAMENTOS!$G$6:$G$505,"Previsto")</f>
        <v>0</v>
      </c>
      <c r="G107" s="15">
        <f>CONFIG!$B$7+SUMIFS(LANCAMENTOS!$E$6:$E$505,LANCAMENTOS!$B$6:$B$505,"&gt;="&amp;CONFIG!$B$5,LANCAMENTOS!$B$6:$B$505,"&lt;="&amp;A107)-SUMIFS(LANCAMENTOS!$F$6:$F$505,LANCAMENTOS!$B$6:$B$505,"&gt;="&amp;CONFIG!$B$5,LANCAMENTOS!$B$6:$B$505,"&lt;="&amp;A107)</f>
        <v>17800</v>
      </c>
      <c r="H107" s="14" t="str">
        <f t="shared" si="2"/>
        <v>OK</v>
      </c>
      <c r="I107" s="15" t="str">
        <f ca="1">IF(AND(A107&gt;=TODAY(),A107&lt;=TODAY()+CONFIG!$B$6),G107,"")</f>
        <v/>
      </c>
      <c r="J107" s="14" t="str">
        <f ca="1">IF(AND(A107&gt;=TODAY(),A107&lt;=TODAY()+CONFIG!$B$6,G107&lt;0),"FALTA DE CAIXA","")</f>
        <v/>
      </c>
    </row>
    <row r="108" spans="1:10">
      <c r="A108" s="17">
        <f t="shared" si="3"/>
        <v>46338</v>
      </c>
      <c r="B108" s="15">
        <f>SUMIFS(LANCAMENTOS!$E$6:$E$505,LANCAMENTOS!$B$6:$B$505,A108,LANCAMENTOS!$G$6:$G$505,"Realizado")</f>
        <v>0</v>
      </c>
      <c r="C108" s="15">
        <f>SUMIFS(LANCAMENTOS!$F$6:$F$505,LANCAMENTOS!$B$6:$B$505,A108,LANCAMENTOS!$G$6:$G$505,"Realizado")</f>
        <v>0</v>
      </c>
      <c r="D108" s="15" t="str">
        <f ca="1">IF(A108&gt;TODAY(),"",CONFIG!$B$7+SUMIFS(LANCAMENTOS!$E$6:$E$505,LANCAMENTOS!$B$6:$B$505,"&gt;="&amp;CONFIG!$B$5,LANCAMENTOS!$B$6:$B$505,"&lt;="&amp;A108,LANCAMENTOS!$G$6:$G$505,"Realizado")-SUMIFS(LANCAMENTOS!$F$6:$F$505,LANCAMENTOS!$B$6:$B$505,"&gt;="&amp;CONFIG!$B$5,LANCAMENTOS!$B$6:$B$505,"&lt;="&amp;A108,LANCAMENTOS!$G$6:$G$505,"Realizado"))</f>
        <v/>
      </c>
      <c r="E108" s="15">
        <f>SUMIFS(LANCAMENTOS!$E$6:$E$505,LANCAMENTOS!$B$6:$B$505,A108,LANCAMENTOS!$G$6:$G$505,"Previsto")</f>
        <v>0</v>
      </c>
      <c r="F108" s="15">
        <f>SUMIFS(LANCAMENTOS!$F$6:$F$505,LANCAMENTOS!$B$6:$B$505,A108,LANCAMENTOS!$G$6:$G$505,"Previsto")</f>
        <v>0</v>
      </c>
      <c r="G108" s="15">
        <f>CONFIG!$B$7+SUMIFS(LANCAMENTOS!$E$6:$E$505,LANCAMENTOS!$B$6:$B$505,"&gt;="&amp;CONFIG!$B$5,LANCAMENTOS!$B$6:$B$505,"&lt;="&amp;A108)-SUMIFS(LANCAMENTOS!$F$6:$F$505,LANCAMENTOS!$B$6:$B$505,"&gt;="&amp;CONFIG!$B$5,LANCAMENTOS!$B$6:$B$505,"&lt;="&amp;A108)</f>
        <v>17800</v>
      </c>
      <c r="H108" s="14" t="str">
        <f t="shared" si="2"/>
        <v>OK</v>
      </c>
      <c r="I108" s="15" t="str">
        <f ca="1">IF(AND(A108&gt;=TODAY(),A108&lt;=TODAY()+CONFIG!$B$6),G108,"")</f>
        <v/>
      </c>
      <c r="J108" s="14" t="str">
        <f ca="1">IF(AND(A108&gt;=TODAY(),A108&lt;=TODAY()+CONFIG!$B$6,G108&lt;0),"FALTA DE CAIXA","")</f>
        <v/>
      </c>
    </row>
    <row r="109" spans="1:10">
      <c r="A109" s="17">
        <f t="shared" si="3"/>
        <v>46339</v>
      </c>
      <c r="B109" s="15">
        <f>SUMIFS(LANCAMENTOS!$E$6:$E$505,LANCAMENTOS!$B$6:$B$505,A109,LANCAMENTOS!$G$6:$G$505,"Realizado")</f>
        <v>0</v>
      </c>
      <c r="C109" s="15">
        <f>SUMIFS(LANCAMENTOS!$F$6:$F$505,LANCAMENTOS!$B$6:$B$505,A109,LANCAMENTOS!$G$6:$G$505,"Realizado")</f>
        <v>0</v>
      </c>
      <c r="D109" s="15" t="str">
        <f ca="1">IF(A109&gt;TODAY(),"",CONFIG!$B$7+SUMIFS(LANCAMENTOS!$E$6:$E$505,LANCAMENTOS!$B$6:$B$505,"&gt;="&amp;CONFIG!$B$5,LANCAMENTOS!$B$6:$B$505,"&lt;="&amp;A109,LANCAMENTOS!$G$6:$G$505,"Realizado")-SUMIFS(LANCAMENTOS!$F$6:$F$505,LANCAMENTOS!$B$6:$B$505,"&gt;="&amp;CONFIG!$B$5,LANCAMENTOS!$B$6:$B$505,"&lt;="&amp;A109,LANCAMENTOS!$G$6:$G$505,"Realizado"))</f>
        <v/>
      </c>
      <c r="E109" s="15">
        <f>SUMIFS(LANCAMENTOS!$E$6:$E$505,LANCAMENTOS!$B$6:$B$505,A109,LANCAMENTOS!$G$6:$G$505,"Previsto")</f>
        <v>0</v>
      </c>
      <c r="F109" s="15">
        <f>SUMIFS(LANCAMENTOS!$F$6:$F$505,LANCAMENTOS!$B$6:$B$505,A109,LANCAMENTOS!$G$6:$G$505,"Previsto")</f>
        <v>0</v>
      </c>
      <c r="G109" s="15">
        <f>CONFIG!$B$7+SUMIFS(LANCAMENTOS!$E$6:$E$505,LANCAMENTOS!$B$6:$B$505,"&gt;="&amp;CONFIG!$B$5,LANCAMENTOS!$B$6:$B$505,"&lt;="&amp;A109)-SUMIFS(LANCAMENTOS!$F$6:$F$505,LANCAMENTOS!$B$6:$B$505,"&gt;="&amp;CONFIG!$B$5,LANCAMENTOS!$B$6:$B$505,"&lt;="&amp;A109)</f>
        <v>17800</v>
      </c>
      <c r="H109" s="14" t="str">
        <f t="shared" si="2"/>
        <v>OK</v>
      </c>
      <c r="I109" s="15" t="str">
        <f ca="1">IF(AND(A109&gt;=TODAY(),A109&lt;=TODAY()+CONFIG!$B$6),G109,"")</f>
        <v/>
      </c>
      <c r="J109" s="14" t="str">
        <f ca="1">IF(AND(A109&gt;=TODAY(),A109&lt;=TODAY()+CONFIG!$B$6,G109&lt;0),"FALTA DE CAIXA","")</f>
        <v/>
      </c>
    </row>
    <row r="110" spans="1:10">
      <c r="A110" s="17">
        <f t="shared" si="3"/>
        <v>46340</v>
      </c>
      <c r="B110" s="15">
        <f>SUMIFS(LANCAMENTOS!$E$6:$E$505,LANCAMENTOS!$B$6:$B$505,A110,LANCAMENTOS!$G$6:$G$505,"Realizado")</f>
        <v>0</v>
      </c>
      <c r="C110" s="15">
        <f>SUMIFS(LANCAMENTOS!$F$6:$F$505,LANCAMENTOS!$B$6:$B$505,A110,LANCAMENTOS!$G$6:$G$505,"Realizado")</f>
        <v>0</v>
      </c>
      <c r="D110" s="15" t="str">
        <f ca="1">IF(A110&gt;TODAY(),"",CONFIG!$B$7+SUMIFS(LANCAMENTOS!$E$6:$E$505,LANCAMENTOS!$B$6:$B$505,"&gt;="&amp;CONFIG!$B$5,LANCAMENTOS!$B$6:$B$505,"&lt;="&amp;A110,LANCAMENTOS!$G$6:$G$505,"Realizado")-SUMIFS(LANCAMENTOS!$F$6:$F$505,LANCAMENTOS!$B$6:$B$505,"&gt;="&amp;CONFIG!$B$5,LANCAMENTOS!$B$6:$B$505,"&lt;="&amp;A110,LANCAMENTOS!$G$6:$G$505,"Realizado"))</f>
        <v/>
      </c>
      <c r="E110" s="15">
        <f>SUMIFS(LANCAMENTOS!$E$6:$E$505,LANCAMENTOS!$B$6:$B$505,A110,LANCAMENTOS!$G$6:$G$505,"Previsto")</f>
        <v>0</v>
      </c>
      <c r="F110" s="15">
        <f>SUMIFS(LANCAMENTOS!$F$6:$F$505,LANCAMENTOS!$B$6:$B$505,A110,LANCAMENTOS!$G$6:$G$505,"Previsto")</f>
        <v>0</v>
      </c>
      <c r="G110" s="15">
        <f>CONFIG!$B$7+SUMIFS(LANCAMENTOS!$E$6:$E$505,LANCAMENTOS!$B$6:$B$505,"&gt;="&amp;CONFIG!$B$5,LANCAMENTOS!$B$6:$B$505,"&lt;="&amp;A110)-SUMIFS(LANCAMENTOS!$F$6:$F$505,LANCAMENTOS!$B$6:$B$505,"&gt;="&amp;CONFIG!$B$5,LANCAMENTOS!$B$6:$B$505,"&lt;="&amp;A110)</f>
        <v>17800</v>
      </c>
      <c r="H110" s="14" t="str">
        <f t="shared" si="2"/>
        <v>OK</v>
      </c>
      <c r="I110" s="15" t="str">
        <f ca="1">IF(AND(A110&gt;=TODAY(),A110&lt;=TODAY()+CONFIG!$B$6),G110,"")</f>
        <v/>
      </c>
      <c r="J110" s="14" t="str">
        <f ca="1">IF(AND(A110&gt;=TODAY(),A110&lt;=TODAY()+CONFIG!$B$6,G110&lt;0),"FALTA DE CAIXA","")</f>
        <v/>
      </c>
    </row>
    <row r="111" spans="1:10">
      <c r="A111" s="17">
        <f t="shared" si="3"/>
        <v>46341</v>
      </c>
      <c r="B111" s="15">
        <f>SUMIFS(LANCAMENTOS!$E$6:$E$505,LANCAMENTOS!$B$6:$B$505,A111,LANCAMENTOS!$G$6:$G$505,"Realizado")</f>
        <v>0</v>
      </c>
      <c r="C111" s="15">
        <f>SUMIFS(LANCAMENTOS!$F$6:$F$505,LANCAMENTOS!$B$6:$B$505,A111,LANCAMENTOS!$G$6:$G$505,"Realizado")</f>
        <v>0</v>
      </c>
      <c r="D111" s="15" t="str">
        <f ca="1">IF(A111&gt;TODAY(),"",CONFIG!$B$7+SUMIFS(LANCAMENTOS!$E$6:$E$505,LANCAMENTOS!$B$6:$B$505,"&gt;="&amp;CONFIG!$B$5,LANCAMENTOS!$B$6:$B$505,"&lt;="&amp;A111,LANCAMENTOS!$G$6:$G$505,"Realizado")-SUMIFS(LANCAMENTOS!$F$6:$F$505,LANCAMENTOS!$B$6:$B$505,"&gt;="&amp;CONFIG!$B$5,LANCAMENTOS!$B$6:$B$505,"&lt;="&amp;A111,LANCAMENTOS!$G$6:$G$505,"Realizado"))</f>
        <v/>
      </c>
      <c r="E111" s="15">
        <f>SUMIFS(LANCAMENTOS!$E$6:$E$505,LANCAMENTOS!$B$6:$B$505,A111,LANCAMENTOS!$G$6:$G$505,"Previsto")</f>
        <v>0</v>
      </c>
      <c r="F111" s="15">
        <f>SUMIFS(LANCAMENTOS!$F$6:$F$505,LANCAMENTOS!$B$6:$B$505,A111,LANCAMENTOS!$G$6:$G$505,"Previsto")</f>
        <v>0</v>
      </c>
      <c r="G111" s="15">
        <f>CONFIG!$B$7+SUMIFS(LANCAMENTOS!$E$6:$E$505,LANCAMENTOS!$B$6:$B$505,"&gt;="&amp;CONFIG!$B$5,LANCAMENTOS!$B$6:$B$505,"&lt;="&amp;A111)-SUMIFS(LANCAMENTOS!$F$6:$F$505,LANCAMENTOS!$B$6:$B$505,"&gt;="&amp;CONFIG!$B$5,LANCAMENTOS!$B$6:$B$505,"&lt;="&amp;A111)</f>
        <v>17800</v>
      </c>
      <c r="H111" s="14" t="str">
        <f t="shared" si="2"/>
        <v>OK</v>
      </c>
      <c r="I111" s="15" t="str">
        <f ca="1">IF(AND(A111&gt;=TODAY(),A111&lt;=TODAY()+CONFIG!$B$6),G111,"")</f>
        <v/>
      </c>
      <c r="J111" s="14" t="str">
        <f ca="1">IF(AND(A111&gt;=TODAY(),A111&lt;=TODAY()+CONFIG!$B$6,G111&lt;0),"FALTA DE CAIXA","")</f>
        <v/>
      </c>
    </row>
    <row r="112" spans="1:10">
      <c r="A112" s="17">
        <f t="shared" si="3"/>
        <v>46342</v>
      </c>
      <c r="B112" s="15">
        <f>SUMIFS(LANCAMENTOS!$E$6:$E$505,LANCAMENTOS!$B$6:$B$505,A112,LANCAMENTOS!$G$6:$G$505,"Realizado")</f>
        <v>0</v>
      </c>
      <c r="C112" s="15">
        <f>SUMIFS(LANCAMENTOS!$F$6:$F$505,LANCAMENTOS!$B$6:$B$505,A112,LANCAMENTOS!$G$6:$G$505,"Realizado")</f>
        <v>0</v>
      </c>
      <c r="D112" s="15" t="str">
        <f ca="1">IF(A112&gt;TODAY(),"",CONFIG!$B$7+SUMIFS(LANCAMENTOS!$E$6:$E$505,LANCAMENTOS!$B$6:$B$505,"&gt;="&amp;CONFIG!$B$5,LANCAMENTOS!$B$6:$B$505,"&lt;="&amp;A112,LANCAMENTOS!$G$6:$G$505,"Realizado")-SUMIFS(LANCAMENTOS!$F$6:$F$505,LANCAMENTOS!$B$6:$B$505,"&gt;="&amp;CONFIG!$B$5,LANCAMENTOS!$B$6:$B$505,"&lt;="&amp;A112,LANCAMENTOS!$G$6:$G$505,"Realizado"))</f>
        <v/>
      </c>
      <c r="E112" s="15">
        <f>SUMIFS(LANCAMENTOS!$E$6:$E$505,LANCAMENTOS!$B$6:$B$505,A112,LANCAMENTOS!$G$6:$G$505,"Previsto")</f>
        <v>0</v>
      </c>
      <c r="F112" s="15">
        <f>SUMIFS(LANCAMENTOS!$F$6:$F$505,LANCAMENTOS!$B$6:$B$505,A112,LANCAMENTOS!$G$6:$G$505,"Previsto")</f>
        <v>0</v>
      </c>
      <c r="G112" s="15">
        <f>CONFIG!$B$7+SUMIFS(LANCAMENTOS!$E$6:$E$505,LANCAMENTOS!$B$6:$B$505,"&gt;="&amp;CONFIG!$B$5,LANCAMENTOS!$B$6:$B$505,"&lt;="&amp;A112)-SUMIFS(LANCAMENTOS!$F$6:$F$505,LANCAMENTOS!$B$6:$B$505,"&gt;="&amp;CONFIG!$B$5,LANCAMENTOS!$B$6:$B$505,"&lt;="&amp;A112)</f>
        <v>17800</v>
      </c>
      <c r="H112" s="14" t="str">
        <f t="shared" si="2"/>
        <v>OK</v>
      </c>
      <c r="I112" s="15" t="str">
        <f ca="1">IF(AND(A112&gt;=TODAY(),A112&lt;=TODAY()+CONFIG!$B$6),G112,"")</f>
        <v/>
      </c>
      <c r="J112" s="14" t="str">
        <f ca="1">IF(AND(A112&gt;=TODAY(),A112&lt;=TODAY()+CONFIG!$B$6,G112&lt;0),"FALTA DE CAIXA","")</f>
        <v/>
      </c>
    </row>
    <row r="113" spans="1:10">
      <c r="A113" s="17">
        <f t="shared" si="3"/>
        <v>46343</v>
      </c>
      <c r="B113" s="15">
        <f>SUMIFS(LANCAMENTOS!$E$6:$E$505,LANCAMENTOS!$B$6:$B$505,A113,LANCAMENTOS!$G$6:$G$505,"Realizado")</f>
        <v>0</v>
      </c>
      <c r="C113" s="15">
        <f>SUMIFS(LANCAMENTOS!$F$6:$F$505,LANCAMENTOS!$B$6:$B$505,A113,LANCAMENTOS!$G$6:$G$505,"Realizado")</f>
        <v>0</v>
      </c>
      <c r="D113" s="15" t="str">
        <f ca="1">IF(A113&gt;TODAY(),"",CONFIG!$B$7+SUMIFS(LANCAMENTOS!$E$6:$E$505,LANCAMENTOS!$B$6:$B$505,"&gt;="&amp;CONFIG!$B$5,LANCAMENTOS!$B$6:$B$505,"&lt;="&amp;A113,LANCAMENTOS!$G$6:$G$505,"Realizado")-SUMIFS(LANCAMENTOS!$F$6:$F$505,LANCAMENTOS!$B$6:$B$505,"&gt;="&amp;CONFIG!$B$5,LANCAMENTOS!$B$6:$B$505,"&lt;="&amp;A113,LANCAMENTOS!$G$6:$G$505,"Realizado"))</f>
        <v/>
      </c>
      <c r="E113" s="15">
        <f>SUMIFS(LANCAMENTOS!$E$6:$E$505,LANCAMENTOS!$B$6:$B$505,A113,LANCAMENTOS!$G$6:$G$505,"Previsto")</f>
        <v>0</v>
      </c>
      <c r="F113" s="15">
        <f>SUMIFS(LANCAMENTOS!$F$6:$F$505,LANCAMENTOS!$B$6:$B$505,A113,LANCAMENTOS!$G$6:$G$505,"Previsto")</f>
        <v>0</v>
      </c>
      <c r="G113" s="15">
        <f>CONFIG!$B$7+SUMIFS(LANCAMENTOS!$E$6:$E$505,LANCAMENTOS!$B$6:$B$505,"&gt;="&amp;CONFIG!$B$5,LANCAMENTOS!$B$6:$B$505,"&lt;="&amp;A113)-SUMIFS(LANCAMENTOS!$F$6:$F$505,LANCAMENTOS!$B$6:$B$505,"&gt;="&amp;CONFIG!$B$5,LANCAMENTOS!$B$6:$B$505,"&lt;="&amp;A113)</f>
        <v>17800</v>
      </c>
      <c r="H113" s="14" t="str">
        <f t="shared" si="2"/>
        <v>OK</v>
      </c>
      <c r="I113" s="15" t="str">
        <f ca="1">IF(AND(A113&gt;=TODAY(),A113&lt;=TODAY()+CONFIG!$B$6),G113,"")</f>
        <v/>
      </c>
      <c r="J113" s="14" t="str">
        <f ca="1">IF(AND(A113&gt;=TODAY(),A113&lt;=TODAY()+CONFIG!$B$6,G113&lt;0),"FALTA DE CAIXA","")</f>
        <v/>
      </c>
    </row>
    <row r="114" spans="1:10">
      <c r="A114" s="17">
        <f t="shared" si="3"/>
        <v>46344</v>
      </c>
      <c r="B114" s="15">
        <f>SUMIFS(LANCAMENTOS!$E$6:$E$505,LANCAMENTOS!$B$6:$B$505,A114,LANCAMENTOS!$G$6:$G$505,"Realizado")</f>
        <v>0</v>
      </c>
      <c r="C114" s="15">
        <f>SUMIFS(LANCAMENTOS!$F$6:$F$505,LANCAMENTOS!$B$6:$B$505,A114,LANCAMENTOS!$G$6:$G$505,"Realizado")</f>
        <v>0</v>
      </c>
      <c r="D114" s="15" t="str">
        <f ca="1">IF(A114&gt;TODAY(),"",CONFIG!$B$7+SUMIFS(LANCAMENTOS!$E$6:$E$505,LANCAMENTOS!$B$6:$B$505,"&gt;="&amp;CONFIG!$B$5,LANCAMENTOS!$B$6:$B$505,"&lt;="&amp;A114,LANCAMENTOS!$G$6:$G$505,"Realizado")-SUMIFS(LANCAMENTOS!$F$6:$F$505,LANCAMENTOS!$B$6:$B$505,"&gt;="&amp;CONFIG!$B$5,LANCAMENTOS!$B$6:$B$505,"&lt;="&amp;A114,LANCAMENTOS!$G$6:$G$505,"Realizado"))</f>
        <v/>
      </c>
      <c r="E114" s="15">
        <f>SUMIFS(LANCAMENTOS!$E$6:$E$505,LANCAMENTOS!$B$6:$B$505,A114,LANCAMENTOS!$G$6:$G$505,"Previsto")</f>
        <v>0</v>
      </c>
      <c r="F114" s="15">
        <f>SUMIFS(LANCAMENTOS!$F$6:$F$505,LANCAMENTOS!$B$6:$B$505,A114,LANCAMENTOS!$G$6:$G$505,"Previsto")</f>
        <v>0</v>
      </c>
      <c r="G114" s="15">
        <f>CONFIG!$B$7+SUMIFS(LANCAMENTOS!$E$6:$E$505,LANCAMENTOS!$B$6:$B$505,"&gt;="&amp;CONFIG!$B$5,LANCAMENTOS!$B$6:$B$505,"&lt;="&amp;A114)-SUMIFS(LANCAMENTOS!$F$6:$F$505,LANCAMENTOS!$B$6:$B$505,"&gt;="&amp;CONFIG!$B$5,LANCAMENTOS!$B$6:$B$505,"&lt;="&amp;A114)</f>
        <v>17800</v>
      </c>
      <c r="H114" s="14" t="str">
        <f t="shared" si="2"/>
        <v>OK</v>
      </c>
      <c r="I114" s="15" t="str">
        <f ca="1">IF(AND(A114&gt;=TODAY(),A114&lt;=TODAY()+CONFIG!$B$6),G114,"")</f>
        <v/>
      </c>
      <c r="J114" s="14" t="str">
        <f ca="1">IF(AND(A114&gt;=TODAY(),A114&lt;=TODAY()+CONFIG!$B$6,G114&lt;0),"FALTA DE CAIXA","")</f>
        <v/>
      </c>
    </row>
    <row r="115" spans="1:10">
      <c r="A115" s="17">
        <f t="shared" si="3"/>
        <v>46345</v>
      </c>
      <c r="B115" s="15">
        <f>SUMIFS(LANCAMENTOS!$E$6:$E$505,LANCAMENTOS!$B$6:$B$505,A115,LANCAMENTOS!$G$6:$G$505,"Realizado")</f>
        <v>0</v>
      </c>
      <c r="C115" s="15">
        <f>SUMIFS(LANCAMENTOS!$F$6:$F$505,LANCAMENTOS!$B$6:$B$505,A115,LANCAMENTOS!$G$6:$G$505,"Realizado")</f>
        <v>0</v>
      </c>
      <c r="D115" s="15" t="str">
        <f ca="1">IF(A115&gt;TODAY(),"",CONFIG!$B$7+SUMIFS(LANCAMENTOS!$E$6:$E$505,LANCAMENTOS!$B$6:$B$505,"&gt;="&amp;CONFIG!$B$5,LANCAMENTOS!$B$6:$B$505,"&lt;="&amp;A115,LANCAMENTOS!$G$6:$G$505,"Realizado")-SUMIFS(LANCAMENTOS!$F$6:$F$505,LANCAMENTOS!$B$6:$B$505,"&gt;="&amp;CONFIG!$B$5,LANCAMENTOS!$B$6:$B$505,"&lt;="&amp;A115,LANCAMENTOS!$G$6:$G$505,"Realizado"))</f>
        <v/>
      </c>
      <c r="E115" s="15">
        <f>SUMIFS(LANCAMENTOS!$E$6:$E$505,LANCAMENTOS!$B$6:$B$505,A115,LANCAMENTOS!$G$6:$G$505,"Previsto")</f>
        <v>0</v>
      </c>
      <c r="F115" s="15">
        <f>SUMIFS(LANCAMENTOS!$F$6:$F$505,LANCAMENTOS!$B$6:$B$505,A115,LANCAMENTOS!$G$6:$G$505,"Previsto")</f>
        <v>0</v>
      </c>
      <c r="G115" s="15">
        <f>CONFIG!$B$7+SUMIFS(LANCAMENTOS!$E$6:$E$505,LANCAMENTOS!$B$6:$B$505,"&gt;="&amp;CONFIG!$B$5,LANCAMENTOS!$B$6:$B$505,"&lt;="&amp;A115)-SUMIFS(LANCAMENTOS!$F$6:$F$505,LANCAMENTOS!$B$6:$B$505,"&gt;="&amp;CONFIG!$B$5,LANCAMENTOS!$B$6:$B$505,"&lt;="&amp;A115)</f>
        <v>17800</v>
      </c>
      <c r="H115" s="14" t="str">
        <f t="shared" si="2"/>
        <v>OK</v>
      </c>
      <c r="I115" s="15" t="str">
        <f ca="1">IF(AND(A115&gt;=TODAY(),A115&lt;=TODAY()+CONFIG!$B$6),G115,"")</f>
        <v/>
      </c>
      <c r="J115" s="14" t="str">
        <f ca="1">IF(AND(A115&gt;=TODAY(),A115&lt;=TODAY()+CONFIG!$B$6,G115&lt;0),"FALTA DE CAIXA","")</f>
        <v/>
      </c>
    </row>
    <row r="116" spans="1:10">
      <c r="A116" s="17">
        <f t="shared" si="3"/>
        <v>46346</v>
      </c>
      <c r="B116" s="15">
        <f>SUMIFS(LANCAMENTOS!$E$6:$E$505,LANCAMENTOS!$B$6:$B$505,A116,LANCAMENTOS!$G$6:$G$505,"Realizado")</f>
        <v>0</v>
      </c>
      <c r="C116" s="15">
        <f>SUMIFS(LANCAMENTOS!$F$6:$F$505,LANCAMENTOS!$B$6:$B$505,A116,LANCAMENTOS!$G$6:$G$505,"Realizado")</f>
        <v>0</v>
      </c>
      <c r="D116" s="15" t="str">
        <f ca="1">IF(A116&gt;TODAY(),"",CONFIG!$B$7+SUMIFS(LANCAMENTOS!$E$6:$E$505,LANCAMENTOS!$B$6:$B$505,"&gt;="&amp;CONFIG!$B$5,LANCAMENTOS!$B$6:$B$505,"&lt;="&amp;A116,LANCAMENTOS!$G$6:$G$505,"Realizado")-SUMIFS(LANCAMENTOS!$F$6:$F$505,LANCAMENTOS!$B$6:$B$505,"&gt;="&amp;CONFIG!$B$5,LANCAMENTOS!$B$6:$B$505,"&lt;="&amp;A116,LANCAMENTOS!$G$6:$G$505,"Realizado"))</f>
        <v/>
      </c>
      <c r="E116" s="15">
        <f>SUMIFS(LANCAMENTOS!$E$6:$E$505,LANCAMENTOS!$B$6:$B$505,A116,LANCAMENTOS!$G$6:$G$505,"Previsto")</f>
        <v>0</v>
      </c>
      <c r="F116" s="15">
        <f>SUMIFS(LANCAMENTOS!$F$6:$F$505,LANCAMENTOS!$B$6:$B$505,A116,LANCAMENTOS!$G$6:$G$505,"Previsto")</f>
        <v>0</v>
      </c>
      <c r="G116" s="15">
        <f>CONFIG!$B$7+SUMIFS(LANCAMENTOS!$E$6:$E$505,LANCAMENTOS!$B$6:$B$505,"&gt;="&amp;CONFIG!$B$5,LANCAMENTOS!$B$6:$B$505,"&lt;="&amp;A116)-SUMIFS(LANCAMENTOS!$F$6:$F$505,LANCAMENTOS!$B$6:$B$505,"&gt;="&amp;CONFIG!$B$5,LANCAMENTOS!$B$6:$B$505,"&lt;="&amp;A116)</f>
        <v>17800</v>
      </c>
      <c r="H116" s="14" t="str">
        <f t="shared" si="2"/>
        <v>OK</v>
      </c>
      <c r="I116" s="15" t="str">
        <f ca="1">IF(AND(A116&gt;=TODAY(),A116&lt;=TODAY()+CONFIG!$B$6),G116,"")</f>
        <v/>
      </c>
      <c r="J116" s="14" t="str">
        <f ca="1">IF(AND(A116&gt;=TODAY(),A116&lt;=TODAY()+CONFIG!$B$6,G116&lt;0),"FALTA DE CAIXA","")</f>
        <v/>
      </c>
    </row>
    <row r="117" spans="1:10">
      <c r="A117" s="17">
        <f t="shared" si="3"/>
        <v>46347</v>
      </c>
      <c r="B117" s="15">
        <f>SUMIFS(LANCAMENTOS!$E$6:$E$505,LANCAMENTOS!$B$6:$B$505,A117,LANCAMENTOS!$G$6:$G$505,"Realizado")</f>
        <v>0</v>
      </c>
      <c r="C117" s="15">
        <f>SUMIFS(LANCAMENTOS!$F$6:$F$505,LANCAMENTOS!$B$6:$B$505,A117,LANCAMENTOS!$G$6:$G$505,"Realizado")</f>
        <v>0</v>
      </c>
      <c r="D117" s="15" t="str">
        <f ca="1">IF(A117&gt;TODAY(),"",CONFIG!$B$7+SUMIFS(LANCAMENTOS!$E$6:$E$505,LANCAMENTOS!$B$6:$B$505,"&gt;="&amp;CONFIG!$B$5,LANCAMENTOS!$B$6:$B$505,"&lt;="&amp;A117,LANCAMENTOS!$G$6:$G$505,"Realizado")-SUMIFS(LANCAMENTOS!$F$6:$F$505,LANCAMENTOS!$B$6:$B$505,"&gt;="&amp;CONFIG!$B$5,LANCAMENTOS!$B$6:$B$505,"&lt;="&amp;A117,LANCAMENTOS!$G$6:$G$505,"Realizado"))</f>
        <v/>
      </c>
      <c r="E117" s="15">
        <f>SUMIFS(LANCAMENTOS!$E$6:$E$505,LANCAMENTOS!$B$6:$B$505,A117,LANCAMENTOS!$G$6:$G$505,"Previsto")</f>
        <v>0</v>
      </c>
      <c r="F117" s="15">
        <f>SUMIFS(LANCAMENTOS!$F$6:$F$505,LANCAMENTOS!$B$6:$B$505,A117,LANCAMENTOS!$G$6:$G$505,"Previsto")</f>
        <v>0</v>
      </c>
      <c r="G117" s="15">
        <f>CONFIG!$B$7+SUMIFS(LANCAMENTOS!$E$6:$E$505,LANCAMENTOS!$B$6:$B$505,"&gt;="&amp;CONFIG!$B$5,LANCAMENTOS!$B$6:$B$505,"&lt;="&amp;A117)-SUMIFS(LANCAMENTOS!$F$6:$F$505,LANCAMENTOS!$B$6:$B$505,"&gt;="&amp;CONFIG!$B$5,LANCAMENTOS!$B$6:$B$505,"&lt;="&amp;A117)</f>
        <v>17800</v>
      </c>
      <c r="H117" s="14" t="str">
        <f t="shared" si="2"/>
        <v>OK</v>
      </c>
      <c r="I117" s="15" t="str">
        <f ca="1">IF(AND(A117&gt;=TODAY(),A117&lt;=TODAY()+CONFIG!$B$6),G117,"")</f>
        <v/>
      </c>
      <c r="J117" s="14" t="str">
        <f ca="1">IF(AND(A117&gt;=TODAY(),A117&lt;=TODAY()+CONFIG!$B$6,G117&lt;0),"FALTA DE CAIXA","")</f>
        <v/>
      </c>
    </row>
    <row r="118" spans="1:10">
      <c r="A118" s="17">
        <f t="shared" si="3"/>
        <v>46348</v>
      </c>
      <c r="B118" s="15">
        <f>SUMIFS(LANCAMENTOS!$E$6:$E$505,LANCAMENTOS!$B$6:$B$505,A118,LANCAMENTOS!$G$6:$G$505,"Realizado")</f>
        <v>0</v>
      </c>
      <c r="C118" s="15">
        <f>SUMIFS(LANCAMENTOS!$F$6:$F$505,LANCAMENTOS!$B$6:$B$505,A118,LANCAMENTOS!$G$6:$G$505,"Realizado")</f>
        <v>0</v>
      </c>
      <c r="D118" s="15" t="str">
        <f ca="1">IF(A118&gt;TODAY(),"",CONFIG!$B$7+SUMIFS(LANCAMENTOS!$E$6:$E$505,LANCAMENTOS!$B$6:$B$505,"&gt;="&amp;CONFIG!$B$5,LANCAMENTOS!$B$6:$B$505,"&lt;="&amp;A118,LANCAMENTOS!$G$6:$G$505,"Realizado")-SUMIFS(LANCAMENTOS!$F$6:$F$505,LANCAMENTOS!$B$6:$B$505,"&gt;="&amp;CONFIG!$B$5,LANCAMENTOS!$B$6:$B$505,"&lt;="&amp;A118,LANCAMENTOS!$G$6:$G$505,"Realizado"))</f>
        <v/>
      </c>
      <c r="E118" s="15">
        <f>SUMIFS(LANCAMENTOS!$E$6:$E$505,LANCAMENTOS!$B$6:$B$505,A118,LANCAMENTOS!$G$6:$G$505,"Previsto")</f>
        <v>0</v>
      </c>
      <c r="F118" s="15">
        <f>SUMIFS(LANCAMENTOS!$F$6:$F$505,LANCAMENTOS!$B$6:$B$505,A118,LANCAMENTOS!$G$6:$G$505,"Previsto")</f>
        <v>0</v>
      </c>
      <c r="G118" s="15">
        <f>CONFIG!$B$7+SUMIFS(LANCAMENTOS!$E$6:$E$505,LANCAMENTOS!$B$6:$B$505,"&gt;="&amp;CONFIG!$B$5,LANCAMENTOS!$B$6:$B$505,"&lt;="&amp;A118)-SUMIFS(LANCAMENTOS!$F$6:$F$505,LANCAMENTOS!$B$6:$B$505,"&gt;="&amp;CONFIG!$B$5,LANCAMENTOS!$B$6:$B$505,"&lt;="&amp;A118)</f>
        <v>17800</v>
      </c>
      <c r="H118" s="14" t="str">
        <f t="shared" si="2"/>
        <v>OK</v>
      </c>
      <c r="I118" s="15" t="str">
        <f ca="1">IF(AND(A118&gt;=TODAY(),A118&lt;=TODAY()+CONFIG!$B$6),G118,"")</f>
        <v/>
      </c>
      <c r="J118" s="14" t="str">
        <f ca="1">IF(AND(A118&gt;=TODAY(),A118&lt;=TODAY()+CONFIG!$B$6,G118&lt;0),"FALTA DE CAIXA","")</f>
        <v/>
      </c>
    </row>
    <row r="119" spans="1:10">
      <c r="A119" s="17">
        <f t="shared" si="3"/>
        <v>46349</v>
      </c>
      <c r="B119" s="15">
        <f>SUMIFS(LANCAMENTOS!$E$6:$E$505,LANCAMENTOS!$B$6:$B$505,A119,LANCAMENTOS!$G$6:$G$505,"Realizado")</f>
        <v>0</v>
      </c>
      <c r="C119" s="15">
        <f>SUMIFS(LANCAMENTOS!$F$6:$F$505,LANCAMENTOS!$B$6:$B$505,A119,LANCAMENTOS!$G$6:$G$505,"Realizado")</f>
        <v>0</v>
      </c>
      <c r="D119" s="15" t="str">
        <f ca="1">IF(A119&gt;TODAY(),"",CONFIG!$B$7+SUMIFS(LANCAMENTOS!$E$6:$E$505,LANCAMENTOS!$B$6:$B$505,"&gt;="&amp;CONFIG!$B$5,LANCAMENTOS!$B$6:$B$505,"&lt;="&amp;A119,LANCAMENTOS!$G$6:$G$505,"Realizado")-SUMIFS(LANCAMENTOS!$F$6:$F$505,LANCAMENTOS!$B$6:$B$505,"&gt;="&amp;CONFIG!$B$5,LANCAMENTOS!$B$6:$B$505,"&lt;="&amp;A119,LANCAMENTOS!$G$6:$G$505,"Realizado"))</f>
        <v/>
      </c>
      <c r="E119" s="15">
        <f>SUMIFS(LANCAMENTOS!$E$6:$E$505,LANCAMENTOS!$B$6:$B$505,A119,LANCAMENTOS!$G$6:$G$505,"Previsto")</f>
        <v>0</v>
      </c>
      <c r="F119" s="15">
        <f>SUMIFS(LANCAMENTOS!$F$6:$F$505,LANCAMENTOS!$B$6:$B$505,A119,LANCAMENTOS!$G$6:$G$505,"Previsto")</f>
        <v>0</v>
      </c>
      <c r="G119" s="15">
        <f>CONFIG!$B$7+SUMIFS(LANCAMENTOS!$E$6:$E$505,LANCAMENTOS!$B$6:$B$505,"&gt;="&amp;CONFIG!$B$5,LANCAMENTOS!$B$6:$B$505,"&lt;="&amp;A119)-SUMIFS(LANCAMENTOS!$F$6:$F$505,LANCAMENTOS!$B$6:$B$505,"&gt;="&amp;CONFIG!$B$5,LANCAMENTOS!$B$6:$B$505,"&lt;="&amp;A119)</f>
        <v>17800</v>
      </c>
      <c r="H119" s="14" t="str">
        <f t="shared" si="2"/>
        <v>OK</v>
      </c>
      <c r="I119" s="15" t="str">
        <f ca="1">IF(AND(A119&gt;=TODAY(),A119&lt;=TODAY()+CONFIG!$B$6),G119,"")</f>
        <v/>
      </c>
      <c r="J119" s="14" t="str">
        <f ca="1">IF(AND(A119&gt;=TODAY(),A119&lt;=TODAY()+CONFIG!$B$6,G119&lt;0),"FALTA DE CAIXA","")</f>
        <v/>
      </c>
    </row>
    <row r="120" spans="1:10">
      <c r="A120" s="17">
        <f t="shared" si="3"/>
        <v>46350</v>
      </c>
      <c r="B120" s="15">
        <f>SUMIFS(LANCAMENTOS!$E$6:$E$505,LANCAMENTOS!$B$6:$B$505,A120,LANCAMENTOS!$G$6:$G$505,"Realizado")</f>
        <v>0</v>
      </c>
      <c r="C120" s="15">
        <f>SUMIFS(LANCAMENTOS!$F$6:$F$505,LANCAMENTOS!$B$6:$B$505,A120,LANCAMENTOS!$G$6:$G$505,"Realizado")</f>
        <v>0</v>
      </c>
      <c r="D120" s="15" t="str">
        <f ca="1">IF(A120&gt;TODAY(),"",CONFIG!$B$7+SUMIFS(LANCAMENTOS!$E$6:$E$505,LANCAMENTOS!$B$6:$B$505,"&gt;="&amp;CONFIG!$B$5,LANCAMENTOS!$B$6:$B$505,"&lt;="&amp;A120,LANCAMENTOS!$G$6:$G$505,"Realizado")-SUMIFS(LANCAMENTOS!$F$6:$F$505,LANCAMENTOS!$B$6:$B$505,"&gt;="&amp;CONFIG!$B$5,LANCAMENTOS!$B$6:$B$505,"&lt;="&amp;A120,LANCAMENTOS!$G$6:$G$505,"Realizado"))</f>
        <v/>
      </c>
      <c r="E120" s="15">
        <f>SUMIFS(LANCAMENTOS!$E$6:$E$505,LANCAMENTOS!$B$6:$B$505,A120,LANCAMENTOS!$G$6:$G$505,"Previsto")</f>
        <v>0</v>
      </c>
      <c r="F120" s="15">
        <f>SUMIFS(LANCAMENTOS!$F$6:$F$505,LANCAMENTOS!$B$6:$B$505,A120,LANCAMENTOS!$G$6:$G$505,"Previsto")</f>
        <v>0</v>
      </c>
      <c r="G120" s="15">
        <f>CONFIG!$B$7+SUMIFS(LANCAMENTOS!$E$6:$E$505,LANCAMENTOS!$B$6:$B$505,"&gt;="&amp;CONFIG!$B$5,LANCAMENTOS!$B$6:$B$505,"&lt;="&amp;A120)-SUMIFS(LANCAMENTOS!$F$6:$F$505,LANCAMENTOS!$B$6:$B$505,"&gt;="&amp;CONFIG!$B$5,LANCAMENTOS!$B$6:$B$505,"&lt;="&amp;A120)</f>
        <v>17800</v>
      </c>
      <c r="H120" s="14" t="str">
        <f t="shared" si="2"/>
        <v>OK</v>
      </c>
      <c r="I120" s="15" t="str">
        <f ca="1">IF(AND(A120&gt;=TODAY(),A120&lt;=TODAY()+CONFIG!$B$6),G120,"")</f>
        <v/>
      </c>
      <c r="J120" s="14" t="str">
        <f ca="1">IF(AND(A120&gt;=TODAY(),A120&lt;=TODAY()+CONFIG!$B$6,G120&lt;0),"FALTA DE CAIXA","")</f>
        <v/>
      </c>
    </row>
    <row r="121" spans="1:10">
      <c r="A121" s="17">
        <f t="shared" si="3"/>
        <v>46351</v>
      </c>
      <c r="B121" s="15">
        <f>SUMIFS(LANCAMENTOS!$E$6:$E$505,LANCAMENTOS!$B$6:$B$505,A121,LANCAMENTOS!$G$6:$G$505,"Realizado")</f>
        <v>0</v>
      </c>
      <c r="C121" s="15">
        <f>SUMIFS(LANCAMENTOS!$F$6:$F$505,LANCAMENTOS!$B$6:$B$505,A121,LANCAMENTOS!$G$6:$G$505,"Realizado")</f>
        <v>0</v>
      </c>
      <c r="D121" s="15" t="str">
        <f ca="1">IF(A121&gt;TODAY(),"",CONFIG!$B$7+SUMIFS(LANCAMENTOS!$E$6:$E$505,LANCAMENTOS!$B$6:$B$505,"&gt;="&amp;CONFIG!$B$5,LANCAMENTOS!$B$6:$B$505,"&lt;="&amp;A121,LANCAMENTOS!$G$6:$G$505,"Realizado")-SUMIFS(LANCAMENTOS!$F$6:$F$505,LANCAMENTOS!$B$6:$B$505,"&gt;="&amp;CONFIG!$B$5,LANCAMENTOS!$B$6:$B$505,"&lt;="&amp;A121,LANCAMENTOS!$G$6:$G$505,"Realizado"))</f>
        <v/>
      </c>
      <c r="E121" s="15">
        <f>SUMIFS(LANCAMENTOS!$E$6:$E$505,LANCAMENTOS!$B$6:$B$505,A121,LANCAMENTOS!$G$6:$G$505,"Previsto")</f>
        <v>0</v>
      </c>
      <c r="F121" s="15">
        <f>SUMIFS(LANCAMENTOS!$F$6:$F$505,LANCAMENTOS!$B$6:$B$505,A121,LANCAMENTOS!$G$6:$G$505,"Previsto")</f>
        <v>0</v>
      </c>
      <c r="G121" s="15">
        <f>CONFIG!$B$7+SUMIFS(LANCAMENTOS!$E$6:$E$505,LANCAMENTOS!$B$6:$B$505,"&gt;="&amp;CONFIG!$B$5,LANCAMENTOS!$B$6:$B$505,"&lt;="&amp;A121)-SUMIFS(LANCAMENTOS!$F$6:$F$505,LANCAMENTOS!$B$6:$B$505,"&gt;="&amp;CONFIG!$B$5,LANCAMENTOS!$B$6:$B$505,"&lt;="&amp;A121)</f>
        <v>17800</v>
      </c>
      <c r="H121" s="14" t="str">
        <f t="shared" si="2"/>
        <v>OK</v>
      </c>
      <c r="I121" s="15" t="str">
        <f ca="1">IF(AND(A121&gt;=TODAY(),A121&lt;=TODAY()+CONFIG!$B$6),G121,"")</f>
        <v/>
      </c>
      <c r="J121" s="14" t="str">
        <f ca="1">IF(AND(A121&gt;=TODAY(),A121&lt;=TODAY()+CONFIG!$B$6,G121&lt;0),"FALTA DE CAIXA","")</f>
        <v/>
      </c>
    </row>
    <row r="122" spans="1:10">
      <c r="A122" s="17">
        <f t="shared" si="3"/>
        <v>46352</v>
      </c>
      <c r="B122" s="15">
        <f>SUMIFS(LANCAMENTOS!$E$6:$E$505,LANCAMENTOS!$B$6:$B$505,A122,LANCAMENTOS!$G$6:$G$505,"Realizado")</f>
        <v>0</v>
      </c>
      <c r="C122" s="15">
        <f>SUMIFS(LANCAMENTOS!$F$6:$F$505,LANCAMENTOS!$B$6:$B$505,A122,LANCAMENTOS!$G$6:$G$505,"Realizado")</f>
        <v>0</v>
      </c>
      <c r="D122" s="15" t="str">
        <f ca="1">IF(A122&gt;TODAY(),"",CONFIG!$B$7+SUMIFS(LANCAMENTOS!$E$6:$E$505,LANCAMENTOS!$B$6:$B$505,"&gt;="&amp;CONFIG!$B$5,LANCAMENTOS!$B$6:$B$505,"&lt;="&amp;A122,LANCAMENTOS!$G$6:$G$505,"Realizado")-SUMIFS(LANCAMENTOS!$F$6:$F$505,LANCAMENTOS!$B$6:$B$505,"&gt;="&amp;CONFIG!$B$5,LANCAMENTOS!$B$6:$B$505,"&lt;="&amp;A122,LANCAMENTOS!$G$6:$G$505,"Realizado"))</f>
        <v/>
      </c>
      <c r="E122" s="15">
        <f>SUMIFS(LANCAMENTOS!$E$6:$E$505,LANCAMENTOS!$B$6:$B$505,A122,LANCAMENTOS!$G$6:$G$505,"Previsto")</f>
        <v>0</v>
      </c>
      <c r="F122" s="15">
        <f>SUMIFS(LANCAMENTOS!$F$6:$F$505,LANCAMENTOS!$B$6:$B$505,A122,LANCAMENTOS!$G$6:$G$505,"Previsto")</f>
        <v>0</v>
      </c>
      <c r="G122" s="15">
        <f>CONFIG!$B$7+SUMIFS(LANCAMENTOS!$E$6:$E$505,LANCAMENTOS!$B$6:$B$505,"&gt;="&amp;CONFIG!$B$5,LANCAMENTOS!$B$6:$B$505,"&lt;="&amp;A122)-SUMIFS(LANCAMENTOS!$F$6:$F$505,LANCAMENTOS!$B$6:$B$505,"&gt;="&amp;CONFIG!$B$5,LANCAMENTOS!$B$6:$B$505,"&lt;="&amp;A122)</f>
        <v>17800</v>
      </c>
      <c r="H122" s="14" t="str">
        <f t="shared" si="2"/>
        <v>OK</v>
      </c>
      <c r="I122" s="15" t="str">
        <f ca="1">IF(AND(A122&gt;=TODAY(),A122&lt;=TODAY()+CONFIG!$B$6),G122,"")</f>
        <v/>
      </c>
      <c r="J122" s="14" t="str">
        <f ca="1">IF(AND(A122&gt;=TODAY(),A122&lt;=TODAY()+CONFIG!$B$6,G122&lt;0),"FALTA DE CAIXA","")</f>
        <v/>
      </c>
    </row>
    <row r="123" spans="1:10">
      <c r="A123" s="17">
        <f t="shared" si="3"/>
        <v>46353</v>
      </c>
      <c r="B123" s="15">
        <f>SUMIFS(LANCAMENTOS!$E$6:$E$505,LANCAMENTOS!$B$6:$B$505,A123,LANCAMENTOS!$G$6:$G$505,"Realizado")</f>
        <v>0</v>
      </c>
      <c r="C123" s="15">
        <f>SUMIFS(LANCAMENTOS!$F$6:$F$505,LANCAMENTOS!$B$6:$B$505,A123,LANCAMENTOS!$G$6:$G$505,"Realizado")</f>
        <v>0</v>
      </c>
      <c r="D123" s="15" t="str">
        <f ca="1">IF(A123&gt;TODAY(),"",CONFIG!$B$7+SUMIFS(LANCAMENTOS!$E$6:$E$505,LANCAMENTOS!$B$6:$B$505,"&gt;="&amp;CONFIG!$B$5,LANCAMENTOS!$B$6:$B$505,"&lt;="&amp;A123,LANCAMENTOS!$G$6:$G$505,"Realizado")-SUMIFS(LANCAMENTOS!$F$6:$F$505,LANCAMENTOS!$B$6:$B$505,"&gt;="&amp;CONFIG!$B$5,LANCAMENTOS!$B$6:$B$505,"&lt;="&amp;A123,LANCAMENTOS!$G$6:$G$505,"Realizado"))</f>
        <v/>
      </c>
      <c r="E123" s="15">
        <f>SUMIFS(LANCAMENTOS!$E$6:$E$505,LANCAMENTOS!$B$6:$B$505,A123,LANCAMENTOS!$G$6:$G$505,"Previsto")</f>
        <v>0</v>
      </c>
      <c r="F123" s="15">
        <f>SUMIFS(LANCAMENTOS!$F$6:$F$505,LANCAMENTOS!$B$6:$B$505,A123,LANCAMENTOS!$G$6:$G$505,"Previsto")</f>
        <v>0</v>
      </c>
      <c r="G123" s="15">
        <f>CONFIG!$B$7+SUMIFS(LANCAMENTOS!$E$6:$E$505,LANCAMENTOS!$B$6:$B$505,"&gt;="&amp;CONFIG!$B$5,LANCAMENTOS!$B$6:$B$505,"&lt;="&amp;A123)-SUMIFS(LANCAMENTOS!$F$6:$F$505,LANCAMENTOS!$B$6:$B$505,"&gt;="&amp;CONFIG!$B$5,LANCAMENTOS!$B$6:$B$505,"&lt;="&amp;A123)</f>
        <v>17800</v>
      </c>
      <c r="H123" s="14" t="str">
        <f t="shared" si="2"/>
        <v>OK</v>
      </c>
      <c r="I123" s="15" t="str">
        <f ca="1">IF(AND(A123&gt;=TODAY(),A123&lt;=TODAY()+CONFIG!$B$6),G123,"")</f>
        <v/>
      </c>
      <c r="J123" s="14" t="str">
        <f ca="1">IF(AND(A123&gt;=TODAY(),A123&lt;=TODAY()+CONFIG!$B$6,G123&lt;0),"FALTA DE CAIXA","")</f>
        <v/>
      </c>
    </row>
    <row r="124" spans="1:10">
      <c r="A124" s="17">
        <f t="shared" si="3"/>
        <v>46354</v>
      </c>
      <c r="B124" s="15">
        <f>SUMIFS(LANCAMENTOS!$E$6:$E$505,LANCAMENTOS!$B$6:$B$505,A124,LANCAMENTOS!$G$6:$G$505,"Realizado")</f>
        <v>0</v>
      </c>
      <c r="C124" s="15">
        <f>SUMIFS(LANCAMENTOS!$F$6:$F$505,LANCAMENTOS!$B$6:$B$505,A124,LANCAMENTOS!$G$6:$G$505,"Realizado")</f>
        <v>0</v>
      </c>
      <c r="D124" s="15" t="str">
        <f ca="1">IF(A124&gt;TODAY(),"",CONFIG!$B$7+SUMIFS(LANCAMENTOS!$E$6:$E$505,LANCAMENTOS!$B$6:$B$505,"&gt;="&amp;CONFIG!$B$5,LANCAMENTOS!$B$6:$B$505,"&lt;="&amp;A124,LANCAMENTOS!$G$6:$G$505,"Realizado")-SUMIFS(LANCAMENTOS!$F$6:$F$505,LANCAMENTOS!$B$6:$B$505,"&gt;="&amp;CONFIG!$B$5,LANCAMENTOS!$B$6:$B$505,"&lt;="&amp;A124,LANCAMENTOS!$G$6:$G$505,"Realizado"))</f>
        <v/>
      </c>
      <c r="E124" s="15">
        <f>SUMIFS(LANCAMENTOS!$E$6:$E$505,LANCAMENTOS!$B$6:$B$505,A124,LANCAMENTOS!$G$6:$G$505,"Previsto")</f>
        <v>0</v>
      </c>
      <c r="F124" s="15">
        <f>SUMIFS(LANCAMENTOS!$F$6:$F$505,LANCAMENTOS!$B$6:$B$505,A124,LANCAMENTOS!$G$6:$G$505,"Previsto")</f>
        <v>0</v>
      </c>
      <c r="G124" s="15">
        <f>CONFIG!$B$7+SUMIFS(LANCAMENTOS!$E$6:$E$505,LANCAMENTOS!$B$6:$B$505,"&gt;="&amp;CONFIG!$B$5,LANCAMENTOS!$B$6:$B$505,"&lt;="&amp;A124)-SUMIFS(LANCAMENTOS!$F$6:$F$505,LANCAMENTOS!$B$6:$B$505,"&gt;="&amp;CONFIG!$B$5,LANCAMENTOS!$B$6:$B$505,"&lt;="&amp;A124)</f>
        <v>17800</v>
      </c>
      <c r="H124" s="14" t="str">
        <f t="shared" si="2"/>
        <v>OK</v>
      </c>
      <c r="I124" s="15" t="str">
        <f ca="1">IF(AND(A124&gt;=TODAY(),A124&lt;=TODAY()+CONFIG!$B$6),G124,"")</f>
        <v/>
      </c>
      <c r="J124" s="14" t="str">
        <f ca="1">IF(AND(A124&gt;=TODAY(),A124&lt;=TODAY()+CONFIG!$B$6,G124&lt;0),"FALTA DE CAIXA","")</f>
        <v/>
      </c>
    </row>
    <row r="125" spans="1:10">
      <c r="A125" s="17">
        <f t="shared" si="3"/>
        <v>46355</v>
      </c>
      <c r="B125" s="15">
        <f>SUMIFS(LANCAMENTOS!$E$6:$E$505,LANCAMENTOS!$B$6:$B$505,A125,LANCAMENTOS!$G$6:$G$505,"Realizado")</f>
        <v>0</v>
      </c>
      <c r="C125" s="15">
        <f>SUMIFS(LANCAMENTOS!$F$6:$F$505,LANCAMENTOS!$B$6:$B$505,A125,LANCAMENTOS!$G$6:$G$505,"Realizado")</f>
        <v>0</v>
      </c>
      <c r="D125" s="15" t="str">
        <f ca="1">IF(A125&gt;TODAY(),"",CONFIG!$B$7+SUMIFS(LANCAMENTOS!$E$6:$E$505,LANCAMENTOS!$B$6:$B$505,"&gt;="&amp;CONFIG!$B$5,LANCAMENTOS!$B$6:$B$505,"&lt;="&amp;A125,LANCAMENTOS!$G$6:$G$505,"Realizado")-SUMIFS(LANCAMENTOS!$F$6:$F$505,LANCAMENTOS!$B$6:$B$505,"&gt;="&amp;CONFIG!$B$5,LANCAMENTOS!$B$6:$B$505,"&lt;="&amp;A125,LANCAMENTOS!$G$6:$G$505,"Realizado"))</f>
        <v/>
      </c>
      <c r="E125" s="15">
        <f>SUMIFS(LANCAMENTOS!$E$6:$E$505,LANCAMENTOS!$B$6:$B$505,A125,LANCAMENTOS!$G$6:$G$505,"Previsto")</f>
        <v>0</v>
      </c>
      <c r="F125" s="15">
        <f>SUMIFS(LANCAMENTOS!$F$6:$F$505,LANCAMENTOS!$B$6:$B$505,A125,LANCAMENTOS!$G$6:$G$505,"Previsto")</f>
        <v>0</v>
      </c>
      <c r="G125" s="15">
        <f>CONFIG!$B$7+SUMIFS(LANCAMENTOS!$E$6:$E$505,LANCAMENTOS!$B$6:$B$505,"&gt;="&amp;CONFIG!$B$5,LANCAMENTOS!$B$6:$B$505,"&lt;="&amp;A125)-SUMIFS(LANCAMENTOS!$F$6:$F$505,LANCAMENTOS!$B$6:$B$505,"&gt;="&amp;CONFIG!$B$5,LANCAMENTOS!$B$6:$B$505,"&lt;="&amp;A125)</f>
        <v>17800</v>
      </c>
      <c r="H125" s="14" t="str">
        <f t="shared" si="2"/>
        <v>OK</v>
      </c>
      <c r="I125" s="15" t="str">
        <f ca="1">IF(AND(A125&gt;=TODAY(),A125&lt;=TODAY()+CONFIG!$B$6),G125,"")</f>
        <v/>
      </c>
      <c r="J125" s="14" t="str">
        <f ca="1">IF(AND(A125&gt;=TODAY(),A125&lt;=TODAY()+CONFIG!$B$6,G125&lt;0),"FALTA DE CAIXA","")</f>
        <v/>
      </c>
    </row>
    <row r="126" spans="1:10">
      <c r="A126" s="17">
        <f t="shared" si="3"/>
        <v>46356</v>
      </c>
      <c r="B126" s="15">
        <f>SUMIFS(LANCAMENTOS!$E$6:$E$505,LANCAMENTOS!$B$6:$B$505,A126,LANCAMENTOS!$G$6:$G$505,"Realizado")</f>
        <v>0</v>
      </c>
      <c r="C126" s="15">
        <f>SUMIFS(LANCAMENTOS!$F$6:$F$505,LANCAMENTOS!$B$6:$B$505,A126,LANCAMENTOS!$G$6:$G$505,"Realizado")</f>
        <v>0</v>
      </c>
      <c r="D126" s="15" t="str">
        <f ca="1">IF(A126&gt;TODAY(),"",CONFIG!$B$7+SUMIFS(LANCAMENTOS!$E$6:$E$505,LANCAMENTOS!$B$6:$B$505,"&gt;="&amp;CONFIG!$B$5,LANCAMENTOS!$B$6:$B$505,"&lt;="&amp;A126,LANCAMENTOS!$G$6:$G$505,"Realizado")-SUMIFS(LANCAMENTOS!$F$6:$F$505,LANCAMENTOS!$B$6:$B$505,"&gt;="&amp;CONFIG!$B$5,LANCAMENTOS!$B$6:$B$505,"&lt;="&amp;A126,LANCAMENTOS!$G$6:$G$505,"Realizado"))</f>
        <v/>
      </c>
      <c r="E126" s="15">
        <f>SUMIFS(LANCAMENTOS!$E$6:$E$505,LANCAMENTOS!$B$6:$B$505,A126,LANCAMENTOS!$G$6:$G$505,"Previsto")</f>
        <v>0</v>
      </c>
      <c r="F126" s="15">
        <f>SUMIFS(LANCAMENTOS!$F$6:$F$505,LANCAMENTOS!$B$6:$B$505,A126,LANCAMENTOS!$G$6:$G$505,"Previsto")</f>
        <v>0</v>
      </c>
      <c r="G126" s="15">
        <f>CONFIG!$B$7+SUMIFS(LANCAMENTOS!$E$6:$E$505,LANCAMENTOS!$B$6:$B$505,"&gt;="&amp;CONFIG!$B$5,LANCAMENTOS!$B$6:$B$505,"&lt;="&amp;A126)-SUMIFS(LANCAMENTOS!$F$6:$F$505,LANCAMENTOS!$B$6:$B$505,"&gt;="&amp;CONFIG!$B$5,LANCAMENTOS!$B$6:$B$505,"&lt;="&amp;A126)</f>
        <v>17800</v>
      </c>
      <c r="H126" s="14" t="str">
        <f t="shared" si="2"/>
        <v>OK</v>
      </c>
      <c r="I126" s="15" t="str">
        <f ca="1">IF(AND(A126&gt;=TODAY(),A126&lt;=TODAY()+CONFIG!$B$6),G126,"")</f>
        <v/>
      </c>
      <c r="J126" s="14" t="str">
        <f ca="1">IF(AND(A126&gt;=TODAY(),A126&lt;=TODAY()+CONFIG!$B$6,G126&lt;0),"FALTA DE CAIXA","")</f>
        <v/>
      </c>
    </row>
    <row r="127" spans="1:10">
      <c r="A127" s="17">
        <f t="shared" si="3"/>
        <v>46357</v>
      </c>
      <c r="B127" s="15">
        <f>SUMIFS(LANCAMENTOS!$E$6:$E$505,LANCAMENTOS!$B$6:$B$505,A127,LANCAMENTOS!$G$6:$G$505,"Realizado")</f>
        <v>0</v>
      </c>
      <c r="C127" s="15">
        <f>SUMIFS(LANCAMENTOS!$F$6:$F$505,LANCAMENTOS!$B$6:$B$505,A127,LANCAMENTOS!$G$6:$G$505,"Realizado")</f>
        <v>0</v>
      </c>
      <c r="D127" s="15" t="str">
        <f ca="1">IF(A127&gt;TODAY(),"",CONFIG!$B$7+SUMIFS(LANCAMENTOS!$E$6:$E$505,LANCAMENTOS!$B$6:$B$505,"&gt;="&amp;CONFIG!$B$5,LANCAMENTOS!$B$6:$B$505,"&lt;="&amp;A127,LANCAMENTOS!$G$6:$G$505,"Realizado")-SUMIFS(LANCAMENTOS!$F$6:$F$505,LANCAMENTOS!$B$6:$B$505,"&gt;="&amp;CONFIG!$B$5,LANCAMENTOS!$B$6:$B$505,"&lt;="&amp;A127,LANCAMENTOS!$G$6:$G$505,"Realizado"))</f>
        <v/>
      </c>
      <c r="E127" s="15">
        <f>SUMIFS(LANCAMENTOS!$E$6:$E$505,LANCAMENTOS!$B$6:$B$505,A127,LANCAMENTOS!$G$6:$G$505,"Previsto")</f>
        <v>0</v>
      </c>
      <c r="F127" s="15">
        <f>SUMIFS(LANCAMENTOS!$F$6:$F$505,LANCAMENTOS!$B$6:$B$505,A127,LANCAMENTOS!$G$6:$G$505,"Previsto")</f>
        <v>0</v>
      </c>
      <c r="G127" s="15">
        <f>CONFIG!$B$7+SUMIFS(LANCAMENTOS!$E$6:$E$505,LANCAMENTOS!$B$6:$B$505,"&gt;="&amp;CONFIG!$B$5,LANCAMENTOS!$B$6:$B$505,"&lt;="&amp;A127)-SUMIFS(LANCAMENTOS!$F$6:$F$505,LANCAMENTOS!$B$6:$B$505,"&gt;="&amp;CONFIG!$B$5,LANCAMENTOS!$B$6:$B$505,"&lt;="&amp;A127)</f>
        <v>17800</v>
      </c>
      <c r="H127" s="14" t="str">
        <f t="shared" si="2"/>
        <v>OK</v>
      </c>
      <c r="I127" s="15" t="str">
        <f ca="1">IF(AND(A127&gt;=TODAY(),A127&lt;=TODAY()+CONFIG!$B$6),G127,"")</f>
        <v/>
      </c>
      <c r="J127" s="14" t="str">
        <f ca="1">IF(AND(A127&gt;=TODAY(),A127&lt;=TODAY()+CONFIG!$B$6,G127&lt;0),"FALTA DE CAIXA","")</f>
        <v/>
      </c>
    </row>
    <row r="128" spans="1:10">
      <c r="A128" s="17">
        <f t="shared" si="3"/>
        <v>46358</v>
      </c>
      <c r="B128" s="15">
        <f>SUMIFS(LANCAMENTOS!$E$6:$E$505,LANCAMENTOS!$B$6:$B$505,A128,LANCAMENTOS!$G$6:$G$505,"Realizado")</f>
        <v>0</v>
      </c>
      <c r="C128" s="15">
        <f>SUMIFS(LANCAMENTOS!$F$6:$F$505,LANCAMENTOS!$B$6:$B$505,A128,LANCAMENTOS!$G$6:$G$505,"Realizado")</f>
        <v>0</v>
      </c>
      <c r="D128" s="15" t="str">
        <f ca="1">IF(A128&gt;TODAY(),"",CONFIG!$B$7+SUMIFS(LANCAMENTOS!$E$6:$E$505,LANCAMENTOS!$B$6:$B$505,"&gt;="&amp;CONFIG!$B$5,LANCAMENTOS!$B$6:$B$505,"&lt;="&amp;A128,LANCAMENTOS!$G$6:$G$505,"Realizado")-SUMIFS(LANCAMENTOS!$F$6:$F$505,LANCAMENTOS!$B$6:$B$505,"&gt;="&amp;CONFIG!$B$5,LANCAMENTOS!$B$6:$B$505,"&lt;="&amp;A128,LANCAMENTOS!$G$6:$G$505,"Realizado"))</f>
        <v/>
      </c>
      <c r="E128" s="15">
        <f>SUMIFS(LANCAMENTOS!$E$6:$E$505,LANCAMENTOS!$B$6:$B$505,A128,LANCAMENTOS!$G$6:$G$505,"Previsto")</f>
        <v>0</v>
      </c>
      <c r="F128" s="15">
        <f>SUMIFS(LANCAMENTOS!$F$6:$F$505,LANCAMENTOS!$B$6:$B$505,A128,LANCAMENTOS!$G$6:$G$505,"Previsto")</f>
        <v>0</v>
      </c>
      <c r="G128" s="15">
        <f>CONFIG!$B$7+SUMIFS(LANCAMENTOS!$E$6:$E$505,LANCAMENTOS!$B$6:$B$505,"&gt;="&amp;CONFIG!$B$5,LANCAMENTOS!$B$6:$B$505,"&lt;="&amp;A128)-SUMIFS(LANCAMENTOS!$F$6:$F$505,LANCAMENTOS!$B$6:$B$505,"&gt;="&amp;CONFIG!$B$5,LANCAMENTOS!$B$6:$B$505,"&lt;="&amp;A128)</f>
        <v>17800</v>
      </c>
      <c r="H128" s="14" t="str">
        <f t="shared" si="2"/>
        <v>OK</v>
      </c>
      <c r="I128" s="15" t="str">
        <f ca="1">IF(AND(A128&gt;=TODAY(),A128&lt;=TODAY()+CONFIG!$B$6),G128,"")</f>
        <v/>
      </c>
      <c r="J128" s="14" t="str">
        <f ca="1">IF(AND(A128&gt;=TODAY(),A128&lt;=TODAY()+CONFIG!$B$6,G128&lt;0),"FALTA DE CAIXA","")</f>
        <v/>
      </c>
    </row>
    <row r="129" spans="1:10">
      <c r="A129" s="17">
        <f t="shared" si="3"/>
        <v>46359</v>
      </c>
      <c r="B129" s="15">
        <f>SUMIFS(LANCAMENTOS!$E$6:$E$505,LANCAMENTOS!$B$6:$B$505,A129,LANCAMENTOS!$G$6:$G$505,"Realizado")</f>
        <v>0</v>
      </c>
      <c r="C129" s="15">
        <f>SUMIFS(LANCAMENTOS!$F$6:$F$505,LANCAMENTOS!$B$6:$B$505,A129,LANCAMENTOS!$G$6:$G$505,"Realizado")</f>
        <v>0</v>
      </c>
      <c r="D129" s="15" t="str">
        <f ca="1">IF(A129&gt;TODAY(),"",CONFIG!$B$7+SUMIFS(LANCAMENTOS!$E$6:$E$505,LANCAMENTOS!$B$6:$B$505,"&gt;="&amp;CONFIG!$B$5,LANCAMENTOS!$B$6:$B$505,"&lt;="&amp;A129,LANCAMENTOS!$G$6:$G$505,"Realizado")-SUMIFS(LANCAMENTOS!$F$6:$F$505,LANCAMENTOS!$B$6:$B$505,"&gt;="&amp;CONFIG!$B$5,LANCAMENTOS!$B$6:$B$505,"&lt;="&amp;A129,LANCAMENTOS!$G$6:$G$505,"Realizado"))</f>
        <v/>
      </c>
      <c r="E129" s="15">
        <f>SUMIFS(LANCAMENTOS!$E$6:$E$505,LANCAMENTOS!$B$6:$B$505,A129,LANCAMENTOS!$G$6:$G$505,"Previsto")</f>
        <v>0</v>
      </c>
      <c r="F129" s="15">
        <f>SUMIFS(LANCAMENTOS!$F$6:$F$505,LANCAMENTOS!$B$6:$B$505,A129,LANCAMENTOS!$G$6:$G$505,"Previsto")</f>
        <v>0</v>
      </c>
      <c r="G129" s="15">
        <f>CONFIG!$B$7+SUMIFS(LANCAMENTOS!$E$6:$E$505,LANCAMENTOS!$B$6:$B$505,"&gt;="&amp;CONFIG!$B$5,LANCAMENTOS!$B$6:$B$505,"&lt;="&amp;A129)-SUMIFS(LANCAMENTOS!$F$6:$F$505,LANCAMENTOS!$B$6:$B$505,"&gt;="&amp;CONFIG!$B$5,LANCAMENTOS!$B$6:$B$505,"&lt;="&amp;A129)</f>
        <v>17800</v>
      </c>
      <c r="H129" s="14" t="str">
        <f t="shared" si="2"/>
        <v>OK</v>
      </c>
      <c r="I129" s="15" t="str">
        <f ca="1">IF(AND(A129&gt;=TODAY(),A129&lt;=TODAY()+CONFIG!$B$6),G129,"")</f>
        <v/>
      </c>
      <c r="J129" s="14" t="str">
        <f ca="1">IF(AND(A129&gt;=TODAY(),A129&lt;=TODAY()+CONFIG!$B$6,G129&lt;0),"FALTA DE CAIXA","")</f>
        <v/>
      </c>
    </row>
    <row r="130" spans="1:10">
      <c r="A130" s="17">
        <f t="shared" si="3"/>
        <v>46360</v>
      </c>
      <c r="B130" s="15">
        <f>SUMIFS(LANCAMENTOS!$E$6:$E$505,LANCAMENTOS!$B$6:$B$505,A130,LANCAMENTOS!$G$6:$G$505,"Realizado")</f>
        <v>0</v>
      </c>
      <c r="C130" s="15">
        <f>SUMIFS(LANCAMENTOS!$F$6:$F$505,LANCAMENTOS!$B$6:$B$505,A130,LANCAMENTOS!$G$6:$G$505,"Realizado")</f>
        <v>0</v>
      </c>
      <c r="D130" s="15" t="str">
        <f ca="1">IF(A130&gt;TODAY(),"",CONFIG!$B$7+SUMIFS(LANCAMENTOS!$E$6:$E$505,LANCAMENTOS!$B$6:$B$505,"&gt;="&amp;CONFIG!$B$5,LANCAMENTOS!$B$6:$B$505,"&lt;="&amp;A130,LANCAMENTOS!$G$6:$G$505,"Realizado")-SUMIFS(LANCAMENTOS!$F$6:$F$505,LANCAMENTOS!$B$6:$B$505,"&gt;="&amp;CONFIG!$B$5,LANCAMENTOS!$B$6:$B$505,"&lt;="&amp;A130,LANCAMENTOS!$G$6:$G$505,"Realizado"))</f>
        <v/>
      </c>
      <c r="E130" s="15">
        <f>SUMIFS(LANCAMENTOS!$E$6:$E$505,LANCAMENTOS!$B$6:$B$505,A130,LANCAMENTOS!$G$6:$G$505,"Previsto")</f>
        <v>0</v>
      </c>
      <c r="F130" s="15">
        <f>SUMIFS(LANCAMENTOS!$F$6:$F$505,LANCAMENTOS!$B$6:$B$505,A130,LANCAMENTOS!$G$6:$G$505,"Previsto")</f>
        <v>0</v>
      </c>
      <c r="G130" s="15">
        <f>CONFIG!$B$7+SUMIFS(LANCAMENTOS!$E$6:$E$505,LANCAMENTOS!$B$6:$B$505,"&gt;="&amp;CONFIG!$B$5,LANCAMENTOS!$B$6:$B$505,"&lt;="&amp;A130)-SUMIFS(LANCAMENTOS!$F$6:$F$505,LANCAMENTOS!$B$6:$B$505,"&gt;="&amp;CONFIG!$B$5,LANCAMENTOS!$B$6:$B$505,"&lt;="&amp;A130)</f>
        <v>17800</v>
      </c>
      <c r="H130" s="14" t="str">
        <f t="shared" si="2"/>
        <v>OK</v>
      </c>
      <c r="I130" s="15" t="str">
        <f ca="1">IF(AND(A130&gt;=TODAY(),A130&lt;=TODAY()+CONFIG!$B$6),G130,"")</f>
        <v/>
      </c>
      <c r="J130" s="14" t="str">
        <f ca="1">IF(AND(A130&gt;=TODAY(),A130&lt;=TODAY()+CONFIG!$B$6,G130&lt;0),"FALTA DE CAIXA","")</f>
        <v/>
      </c>
    </row>
    <row r="131" spans="1:10">
      <c r="A131" s="17">
        <f t="shared" si="3"/>
        <v>46361</v>
      </c>
      <c r="B131" s="15">
        <f>SUMIFS(LANCAMENTOS!$E$6:$E$505,LANCAMENTOS!$B$6:$B$505,A131,LANCAMENTOS!$G$6:$G$505,"Realizado")</f>
        <v>0</v>
      </c>
      <c r="C131" s="15">
        <f>SUMIFS(LANCAMENTOS!$F$6:$F$505,LANCAMENTOS!$B$6:$B$505,A131,LANCAMENTOS!$G$6:$G$505,"Realizado")</f>
        <v>0</v>
      </c>
      <c r="D131" s="15" t="str">
        <f ca="1">IF(A131&gt;TODAY(),"",CONFIG!$B$7+SUMIFS(LANCAMENTOS!$E$6:$E$505,LANCAMENTOS!$B$6:$B$505,"&gt;="&amp;CONFIG!$B$5,LANCAMENTOS!$B$6:$B$505,"&lt;="&amp;A131,LANCAMENTOS!$G$6:$G$505,"Realizado")-SUMIFS(LANCAMENTOS!$F$6:$F$505,LANCAMENTOS!$B$6:$B$505,"&gt;="&amp;CONFIG!$B$5,LANCAMENTOS!$B$6:$B$505,"&lt;="&amp;A131,LANCAMENTOS!$G$6:$G$505,"Realizado"))</f>
        <v/>
      </c>
      <c r="E131" s="15">
        <f>SUMIFS(LANCAMENTOS!$E$6:$E$505,LANCAMENTOS!$B$6:$B$505,A131,LANCAMENTOS!$G$6:$G$505,"Previsto")</f>
        <v>0</v>
      </c>
      <c r="F131" s="15">
        <f>SUMIFS(LANCAMENTOS!$F$6:$F$505,LANCAMENTOS!$B$6:$B$505,A131,LANCAMENTOS!$G$6:$G$505,"Previsto")</f>
        <v>0</v>
      </c>
      <c r="G131" s="15">
        <f>CONFIG!$B$7+SUMIFS(LANCAMENTOS!$E$6:$E$505,LANCAMENTOS!$B$6:$B$505,"&gt;="&amp;CONFIG!$B$5,LANCAMENTOS!$B$6:$B$505,"&lt;="&amp;A131)-SUMIFS(LANCAMENTOS!$F$6:$F$505,LANCAMENTOS!$B$6:$B$505,"&gt;="&amp;CONFIG!$B$5,LANCAMENTOS!$B$6:$B$505,"&lt;="&amp;A131)</f>
        <v>17800</v>
      </c>
      <c r="H131" s="14" t="str">
        <f t="shared" si="2"/>
        <v>OK</v>
      </c>
      <c r="I131" s="15" t="str">
        <f ca="1">IF(AND(A131&gt;=TODAY(),A131&lt;=TODAY()+CONFIG!$B$6),G131,"")</f>
        <v/>
      </c>
      <c r="J131" s="14" t="str">
        <f ca="1">IF(AND(A131&gt;=TODAY(),A131&lt;=TODAY()+CONFIG!$B$6,G131&lt;0),"FALTA DE CAIXA","")</f>
        <v/>
      </c>
    </row>
    <row r="132" spans="1:10">
      <c r="A132" s="17">
        <f t="shared" si="3"/>
        <v>46362</v>
      </c>
      <c r="B132" s="15">
        <f>SUMIFS(LANCAMENTOS!$E$6:$E$505,LANCAMENTOS!$B$6:$B$505,A132,LANCAMENTOS!$G$6:$G$505,"Realizado")</f>
        <v>0</v>
      </c>
      <c r="C132" s="15">
        <f>SUMIFS(LANCAMENTOS!$F$6:$F$505,LANCAMENTOS!$B$6:$B$505,A132,LANCAMENTOS!$G$6:$G$505,"Realizado")</f>
        <v>0</v>
      </c>
      <c r="D132" s="15" t="str">
        <f ca="1">IF(A132&gt;TODAY(),"",CONFIG!$B$7+SUMIFS(LANCAMENTOS!$E$6:$E$505,LANCAMENTOS!$B$6:$B$505,"&gt;="&amp;CONFIG!$B$5,LANCAMENTOS!$B$6:$B$505,"&lt;="&amp;A132,LANCAMENTOS!$G$6:$G$505,"Realizado")-SUMIFS(LANCAMENTOS!$F$6:$F$505,LANCAMENTOS!$B$6:$B$505,"&gt;="&amp;CONFIG!$B$5,LANCAMENTOS!$B$6:$B$505,"&lt;="&amp;A132,LANCAMENTOS!$G$6:$G$505,"Realizado"))</f>
        <v/>
      </c>
      <c r="E132" s="15">
        <f>SUMIFS(LANCAMENTOS!$E$6:$E$505,LANCAMENTOS!$B$6:$B$505,A132,LANCAMENTOS!$G$6:$G$505,"Previsto")</f>
        <v>0</v>
      </c>
      <c r="F132" s="15">
        <f>SUMIFS(LANCAMENTOS!$F$6:$F$505,LANCAMENTOS!$B$6:$B$505,A132,LANCAMENTOS!$G$6:$G$505,"Previsto")</f>
        <v>0</v>
      </c>
      <c r="G132" s="15">
        <f>CONFIG!$B$7+SUMIFS(LANCAMENTOS!$E$6:$E$505,LANCAMENTOS!$B$6:$B$505,"&gt;="&amp;CONFIG!$B$5,LANCAMENTOS!$B$6:$B$505,"&lt;="&amp;A132)-SUMIFS(LANCAMENTOS!$F$6:$F$505,LANCAMENTOS!$B$6:$B$505,"&gt;="&amp;CONFIG!$B$5,LANCAMENTOS!$B$6:$B$505,"&lt;="&amp;A132)</f>
        <v>17800</v>
      </c>
      <c r="H132" s="14" t="str">
        <f t="shared" si="2"/>
        <v>OK</v>
      </c>
      <c r="I132" s="15" t="str">
        <f ca="1">IF(AND(A132&gt;=TODAY(),A132&lt;=TODAY()+CONFIG!$B$6),G132,"")</f>
        <v/>
      </c>
      <c r="J132" s="14" t="str">
        <f ca="1">IF(AND(A132&gt;=TODAY(),A132&lt;=TODAY()+CONFIG!$B$6,G132&lt;0),"FALTA DE CAIXA","")</f>
        <v/>
      </c>
    </row>
    <row r="133" spans="1:10">
      <c r="A133" s="17">
        <f t="shared" si="3"/>
        <v>46363</v>
      </c>
      <c r="B133" s="15">
        <f>SUMIFS(LANCAMENTOS!$E$6:$E$505,LANCAMENTOS!$B$6:$B$505,A133,LANCAMENTOS!$G$6:$G$505,"Realizado")</f>
        <v>0</v>
      </c>
      <c r="C133" s="15">
        <f>SUMIFS(LANCAMENTOS!$F$6:$F$505,LANCAMENTOS!$B$6:$B$505,A133,LANCAMENTOS!$G$6:$G$505,"Realizado")</f>
        <v>0</v>
      </c>
      <c r="D133" s="15" t="str">
        <f ca="1">IF(A133&gt;TODAY(),"",CONFIG!$B$7+SUMIFS(LANCAMENTOS!$E$6:$E$505,LANCAMENTOS!$B$6:$B$505,"&gt;="&amp;CONFIG!$B$5,LANCAMENTOS!$B$6:$B$505,"&lt;="&amp;A133,LANCAMENTOS!$G$6:$G$505,"Realizado")-SUMIFS(LANCAMENTOS!$F$6:$F$505,LANCAMENTOS!$B$6:$B$505,"&gt;="&amp;CONFIG!$B$5,LANCAMENTOS!$B$6:$B$505,"&lt;="&amp;A133,LANCAMENTOS!$G$6:$G$505,"Realizado"))</f>
        <v/>
      </c>
      <c r="E133" s="15">
        <f>SUMIFS(LANCAMENTOS!$E$6:$E$505,LANCAMENTOS!$B$6:$B$505,A133,LANCAMENTOS!$G$6:$G$505,"Previsto")</f>
        <v>0</v>
      </c>
      <c r="F133" s="15">
        <f>SUMIFS(LANCAMENTOS!$F$6:$F$505,LANCAMENTOS!$B$6:$B$505,A133,LANCAMENTOS!$G$6:$G$505,"Previsto")</f>
        <v>0</v>
      </c>
      <c r="G133" s="15">
        <f>CONFIG!$B$7+SUMIFS(LANCAMENTOS!$E$6:$E$505,LANCAMENTOS!$B$6:$B$505,"&gt;="&amp;CONFIG!$B$5,LANCAMENTOS!$B$6:$B$505,"&lt;="&amp;A133)-SUMIFS(LANCAMENTOS!$F$6:$F$505,LANCAMENTOS!$B$6:$B$505,"&gt;="&amp;CONFIG!$B$5,LANCAMENTOS!$B$6:$B$505,"&lt;="&amp;A133)</f>
        <v>17800</v>
      </c>
      <c r="H133" s="14" t="str">
        <f t="shared" ref="H133:H196" si="4">IF(G133&lt;0,"FALTA DE CAIXA","OK")</f>
        <v>OK</v>
      </c>
      <c r="I133" s="15" t="str">
        <f ca="1">IF(AND(A133&gt;=TODAY(),A133&lt;=TODAY()+CONFIG!$B$6),G133,"")</f>
        <v/>
      </c>
      <c r="J133" s="14" t="str">
        <f ca="1">IF(AND(A133&gt;=TODAY(),A133&lt;=TODAY()+CONFIG!$B$6,G133&lt;0),"FALTA DE CAIXA","")</f>
        <v/>
      </c>
    </row>
    <row r="134" spans="1:10">
      <c r="A134" s="17">
        <f t="shared" ref="A134:A197" si="5">A133+1</f>
        <v>46364</v>
      </c>
      <c r="B134" s="15">
        <f>SUMIFS(LANCAMENTOS!$E$6:$E$505,LANCAMENTOS!$B$6:$B$505,A134,LANCAMENTOS!$G$6:$G$505,"Realizado")</f>
        <v>0</v>
      </c>
      <c r="C134" s="15">
        <f>SUMIFS(LANCAMENTOS!$F$6:$F$505,LANCAMENTOS!$B$6:$B$505,A134,LANCAMENTOS!$G$6:$G$505,"Realizado")</f>
        <v>0</v>
      </c>
      <c r="D134" s="15" t="str">
        <f ca="1">IF(A134&gt;TODAY(),"",CONFIG!$B$7+SUMIFS(LANCAMENTOS!$E$6:$E$505,LANCAMENTOS!$B$6:$B$505,"&gt;="&amp;CONFIG!$B$5,LANCAMENTOS!$B$6:$B$505,"&lt;="&amp;A134,LANCAMENTOS!$G$6:$G$505,"Realizado")-SUMIFS(LANCAMENTOS!$F$6:$F$505,LANCAMENTOS!$B$6:$B$505,"&gt;="&amp;CONFIG!$B$5,LANCAMENTOS!$B$6:$B$505,"&lt;="&amp;A134,LANCAMENTOS!$G$6:$G$505,"Realizado"))</f>
        <v/>
      </c>
      <c r="E134" s="15">
        <f>SUMIFS(LANCAMENTOS!$E$6:$E$505,LANCAMENTOS!$B$6:$B$505,A134,LANCAMENTOS!$G$6:$G$505,"Previsto")</f>
        <v>0</v>
      </c>
      <c r="F134" s="15">
        <f>SUMIFS(LANCAMENTOS!$F$6:$F$505,LANCAMENTOS!$B$6:$B$505,A134,LANCAMENTOS!$G$6:$G$505,"Previsto")</f>
        <v>0</v>
      </c>
      <c r="G134" s="15">
        <f>CONFIG!$B$7+SUMIFS(LANCAMENTOS!$E$6:$E$505,LANCAMENTOS!$B$6:$B$505,"&gt;="&amp;CONFIG!$B$5,LANCAMENTOS!$B$6:$B$505,"&lt;="&amp;A134)-SUMIFS(LANCAMENTOS!$F$6:$F$505,LANCAMENTOS!$B$6:$B$505,"&gt;="&amp;CONFIG!$B$5,LANCAMENTOS!$B$6:$B$505,"&lt;="&amp;A134)</f>
        <v>17800</v>
      </c>
      <c r="H134" s="14" t="str">
        <f t="shared" si="4"/>
        <v>OK</v>
      </c>
      <c r="I134" s="15" t="str">
        <f ca="1">IF(AND(A134&gt;=TODAY(),A134&lt;=TODAY()+CONFIG!$B$6),G134,"")</f>
        <v/>
      </c>
      <c r="J134" s="14" t="str">
        <f ca="1">IF(AND(A134&gt;=TODAY(),A134&lt;=TODAY()+CONFIG!$B$6,G134&lt;0),"FALTA DE CAIXA","")</f>
        <v/>
      </c>
    </row>
    <row r="135" spans="1:10">
      <c r="A135" s="17">
        <f t="shared" si="5"/>
        <v>46365</v>
      </c>
      <c r="B135" s="15">
        <f>SUMIFS(LANCAMENTOS!$E$6:$E$505,LANCAMENTOS!$B$6:$B$505,A135,LANCAMENTOS!$G$6:$G$505,"Realizado")</f>
        <v>0</v>
      </c>
      <c r="C135" s="15">
        <f>SUMIFS(LANCAMENTOS!$F$6:$F$505,LANCAMENTOS!$B$6:$B$505,A135,LANCAMENTOS!$G$6:$G$505,"Realizado")</f>
        <v>0</v>
      </c>
      <c r="D135" s="15" t="str">
        <f ca="1">IF(A135&gt;TODAY(),"",CONFIG!$B$7+SUMIFS(LANCAMENTOS!$E$6:$E$505,LANCAMENTOS!$B$6:$B$505,"&gt;="&amp;CONFIG!$B$5,LANCAMENTOS!$B$6:$B$505,"&lt;="&amp;A135,LANCAMENTOS!$G$6:$G$505,"Realizado")-SUMIFS(LANCAMENTOS!$F$6:$F$505,LANCAMENTOS!$B$6:$B$505,"&gt;="&amp;CONFIG!$B$5,LANCAMENTOS!$B$6:$B$505,"&lt;="&amp;A135,LANCAMENTOS!$G$6:$G$505,"Realizado"))</f>
        <v/>
      </c>
      <c r="E135" s="15">
        <f>SUMIFS(LANCAMENTOS!$E$6:$E$505,LANCAMENTOS!$B$6:$B$505,A135,LANCAMENTOS!$G$6:$G$505,"Previsto")</f>
        <v>0</v>
      </c>
      <c r="F135" s="15">
        <f>SUMIFS(LANCAMENTOS!$F$6:$F$505,LANCAMENTOS!$B$6:$B$505,A135,LANCAMENTOS!$G$6:$G$505,"Previsto")</f>
        <v>0</v>
      </c>
      <c r="G135" s="15">
        <f>CONFIG!$B$7+SUMIFS(LANCAMENTOS!$E$6:$E$505,LANCAMENTOS!$B$6:$B$505,"&gt;="&amp;CONFIG!$B$5,LANCAMENTOS!$B$6:$B$505,"&lt;="&amp;A135)-SUMIFS(LANCAMENTOS!$F$6:$F$505,LANCAMENTOS!$B$6:$B$505,"&gt;="&amp;CONFIG!$B$5,LANCAMENTOS!$B$6:$B$505,"&lt;="&amp;A135)</f>
        <v>17800</v>
      </c>
      <c r="H135" s="14" t="str">
        <f t="shared" si="4"/>
        <v>OK</v>
      </c>
      <c r="I135" s="15" t="str">
        <f ca="1">IF(AND(A135&gt;=TODAY(),A135&lt;=TODAY()+CONFIG!$B$6),G135,"")</f>
        <v/>
      </c>
      <c r="J135" s="14" t="str">
        <f ca="1">IF(AND(A135&gt;=TODAY(),A135&lt;=TODAY()+CONFIG!$B$6,G135&lt;0),"FALTA DE CAIXA","")</f>
        <v/>
      </c>
    </row>
    <row r="136" spans="1:10">
      <c r="A136" s="17">
        <f t="shared" si="5"/>
        <v>46366</v>
      </c>
      <c r="B136" s="15">
        <f>SUMIFS(LANCAMENTOS!$E$6:$E$505,LANCAMENTOS!$B$6:$B$505,A136,LANCAMENTOS!$G$6:$G$505,"Realizado")</f>
        <v>0</v>
      </c>
      <c r="C136" s="15">
        <f>SUMIFS(LANCAMENTOS!$F$6:$F$505,LANCAMENTOS!$B$6:$B$505,A136,LANCAMENTOS!$G$6:$G$505,"Realizado")</f>
        <v>0</v>
      </c>
      <c r="D136" s="15" t="str">
        <f ca="1">IF(A136&gt;TODAY(),"",CONFIG!$B$7+SUMIFS(LANCAMENTOS!$E$6:$E$505,LANCAMENTOS!$B$6:$B$505,"&gt;="&amp;CONFIG!$B$5,LANCAMENTOS!$B$6:$B$505,"&lt;="&amp;A136,LANCAMENTOS!$G$6:$G$505,"Realizado")-SUMIFS(LANCAMENTOS!$F$6:$F$505,LANCAMENTOS!$B$6:$B$505,"&gt;="&amp;CONFIG!$B$5,LANCAMENTOS!$B$6:$B$505,"&lt;="&amp;A136,LANCAMENTOS!$G$6:$G$505,"Realizado"))</f>
        <v/>
      </c>
      <c r="E136" s="15">
        <f>SUMIFS(LANCAMENTOS!$E$6:$E$505,LANCAMENTOS!$B$6:$B$505,A136,LANCAMENTOS!$G$6:$G$505,"Previsto")</f>
        <v>0</v>
      </c>
      <c r="F136" s="15">
        <f>SUMIFS(LANCAMENTOS!$F$6:$F$505,LANCAMENTOS!$B$6:$B$505,A136,LANCAMENTOS!$G$6:$G$505,"Previsto")</f>
        <v>0</v>
      </c>
      <c r="G136" s="15">
        <f>CONFIG!$B$7+SUMIFS(LANCAMENTOS!$E$6:$E$505,LANCAMENTOS!$B$6:$B$505,"&gt;="&amp;CONFIG!$B$5,LANCAMENTOS!$B$6:$B$505,"&lt;="&amp;A136)-SUMIFS(LANCAMENTOS!$F$6:$F$505,LANCAMENTOS!$B$6:$B$505,"&gt;="&amp;CONFIG!$B$5,LANCAMENTOS!$B$6:$B$505,"&lt;="&amp;A136)</f>
        <v>17800</v>
      </c>
      <c r="H136" s="14" t="str">
        <f t="shared" si="4"/>
        <v>OK</v>
      </c>
      <c r="I136" s="15" t="str">
        <f ca="1">IF(AND(A136&gt;=TODAY(),A136&lt;=TODAY()+CONFIG!$B$6),G136,"")</f>
        <v/>
      </c>
      <c r="J136" s="14" t="str">
        <f ca="1">IF(AND(A136&gt;=TODAY(),A136&lt;=TODAY()+CONFIG!$B$6,G136&lt;0),"FALTA DE CAIXA","")</f>
        <v/>
      </c>
    </row>
    <row r="137" spans="1:10">
      <c r="A137" s="17">
        <f t="shared" si="5"/>
        <v>46367</v>
      </c>
      <c r="B137" s="15">
        <f>SUMIFS(LANCAMENTOS!$E$6:$E$505,LANCAMENTOS!$B$6:$B$505,A137,LANCAMENTOS!$G$6:$G$505,"Realizado")</f>
        <v>0</v>
      </c>
      <c r="C137" s="15">
        <f>SUMIFS(LANCAMENTOS!$F$6:$F$505,LANCAMENTOS!$B$6:$B$505,A137,LANCAMENTOS!$G$6:$G$505,"Realizado")</f>
        <v>0</v>
      </c>
      <c r="D137" s="15" t="str">
        <f ca="1">IF(A137&gt;TODAY(),"",CONFIG!$B$7+SUMIFS(LANCAMENTOS!$E$6:$E$505,LANCAMENTOS!$B$6:$B$505,"&gt;="&amp;CONFIG!$B$5,LANCAMENTOS!$B$6:$B$505,"&lt;="&amp;A137,LANCAMENTOS!$G$6:$G$505,"Realizado")-SUMIFS(LANCAMENTOS!$F$6:$F$505,LANCAMENTOS!$B$6:$B$505,"&gt;="&amp;CONFIG!$B$5,LANCAMENTOS!$B$6:$B$505,"&lt;="&amp;A137,LANCAMENTOS!$G$6:$G$505,"Realizado"))</f>
        <v/>
      </c>
      <c r="E137" s="15">
        <f>SUMIFS(LANCAMENTOS!$E$6:$E$505,LANCAMENTOS!$B$6:$B$505,A137,LANCAMENTOS!$G$6:$G$505,"Previsto")</f>
        <v>0</v>
      </c>
      <c r="F137" s="15">
        <f>SUMIFS(LANCAMENTOS!$F$6:$F$505,LANCAMENTOS!$B$6:$B$505,A137,LANCAMENTOS!$G$6:$G$505,"Previsto")</f>
        <v>0</v>
      </c>
      <c r="G137" s="15">
        <f>CONFIG!$B$7+SUMIFS(LANCAMENTOS!$E$6:$E$505,LANCAMENTOS!$B$6:$B$505,"&gt;="&amp;CONFIG!$B$5,LANCAMENTOS!$B$6:$B$505,"&lt;="&amp;A137)-SUMIFS(LANCAMENTOS!$F$6:$F$505,LANCAMENTOS!$B$6:$B$505,"&gt;="&amp;CONFIG!$B$5,LANCAMENTOS!$B$6:$B$505,"&lt;="&amp;A137)</f>
        <v>17800</v>
      </c>
      <c r="H137" s="14" t="str">
        <f t="shared" si="4"/>
        <v>OK</v>
      </c>
      <c r="I137" s="15" t="str">
        <f ca="1">IF(AND(A137&gt;=TODAY(),A137&lt;=TODAY()+CONFIG!$B$6),G137,"")</f>
        <v/>
      </c>
      <c r="J137" s="14" t="str">
        <f ca="1">IF(AND(A137&gt;=TODAY(),A137&lt;=TODAY()+CONFIG!$B$6,G137&lt;0),"FALTA DE CAIXA","")</f>
        <v/>
      </c>
    </row>
    <row r="138" spans="1:10">
      <c r="A138" s="17">
        <f t="shared" si="5"/>
        <v>46368</v>
      </c>
      <c r="B138" s="15">
        <f>SUMIFS(LANCAMENTOS!$E$6:$E$505,LANCAMENTOS!$B$6:$B$505,A138,LANCAMENTOS!$G$6:$G$505,"Realizado")</f>
        <v>0</v>
      </c>
      <c r="C138" s="15">
        <f>SUMIFS(LANCAMENTOS!$F$6:$F$505,LANCAMENTOS!$B$6:$B$505,A138,LANCAMENTOS!$G$6:$G$505,"Realizado")</f>
        <v>0</v>
      </c>
      <c r="D138" s="15" t="str">
        <f ca="1">IF(A138&gt;TODAY(),"",CONFIG!$B$7+SUMIFS(LANCAMENTOS!$E$6:$E$505,LANCAMENTOS!$B$6:$B$505,"&gt;="&amp;CONFIG!$B$5,LANCAMENTOS!$B$6:$B$505,"&lt;="&amp;A138,LANCAMENTOS!$G$6:$G$505,"Realizado")-SUMIFS(LANCAMENTOS!$F$6:$F$505,LANCAMENTOS!$B$6:$B$505,"&gt;="&amp;CONFIG!$B$5,LANCAMENTOS!$B$6:$B$505,"&lt;="&amp;A138,LANCAMENTOS!$G$6:$G$505,"Realizado"))</f>
        <v/>
      </c>
      <c r="E138" s="15">
        <f>SUMIFS(LANCAMENTOS!$E$6:$E$505,LANCAMENTOS!$B$6:$B$505,A138,LANCAMENTOS!$G$6:$G$505,"Previsto")</f>
        <v>0</v>
      </c>
      <c r="F138" s="15">
        <f>SUMIFS(LANCAMENTOS!$F$6:$F$505,LANCAMENTOS!$B$6:$B$505,A138,LANCAMENTOS!$G$6:$G$505,"Previsto")</f>
        <v>0</v>
      </c>
      <c r="G138" s="15">
        <f>CONFIG!$B$7+SUMIFS(LANCAMENTOS!$E$6:$E$505,LANCAMENTOS!$B$6:$B$505,"&gt;="&amp;CONFIG!$B$5,LANCAMENTOS!$B$6:$B$505,"&lt;="&amp;A138)-SUMIFS(LANCAMENTOS!$F$6:$F$505,LANCAMENTOS!$B$6:$B$505,"&gt;="&amp;CONFIG!$B$5,LANCAMENTOS!$B$6:$B$505,"&lt;="&amp;A138)</f>
        <v>17800</v>
      </c>
      <c r="H138" s="14" t="str">
        <f t="shared" si="4"/>
        <v>OK</v>
      </c>
      <c r="I138" s="15" t="str">
        <f ca="1">IF(AND(A138&gt;=TODAY(),A138&lt;=TODAY()+CONFIG!$B$6),G138,"")</f>
        <v/>
      </c>
      <c r="J138" s="14" t="str">
        <f ca="1">IF(AND(A138&gt;=TODAY(),A138&lt;=TODAY()+CONFIG!$B$6,G138&lt;0),"FALTA DE CAIXA","")</f>
        <v/>
      </c>
    </row>
    <row r="139" spans="1:10">
      <c r="A139" s="17">
        <f t="shared" si="5"/>
        <v>46369</v>
      </c>
      <c r="B139" s="15">
        <f>SUMIFS(LANCAMENTOS!$E$6:$E$505,LANCAMENTOS!$B$6:$B$505,A139,LANCAMENTOS!$G$6:$G$505,"Realizado")</f>
        <v>0</v>
      </c>
      <c r="C139" s="15">
        <f>SUMIFS(LANCAMENTOS!$F$6:$F$505,LANCAMENTOS!$B$6:$B$505,A139,LANCAMENTOS!$G$6:$G$505,"Realizado")</f>
        <v>0</v>
      </c>
      <c r="D139" s="15" t="str">
        <f ca="1">IF(A139&gt;TODAY(),"",CONFIG!$B$7+SUMIFS(LANCAMENTOS!$E$6:$E$505,LANCAMENTOS!$B$6:$B$505,"&gt;="&amp;CONFIG!$B$5,LANCAMENTOS!$B$6:$B$505,"&lt;="&amp;A139,LANCAMENTOS!$G$6:$G$505,"Realizado")-SUMIFS(LANCAMENTOS!$F$6:$F$505,LANCAMENTOS!$B$6:$B$505,"&gt;="&amp;CONFIG!$B$5,LANCAMENTOS!$B$6:$B$505,"&lt;="&amp;A139,LANCAMENTOS!$G$6:$G$505,"Realizado"))</f>
        <v/>
      </c>
      <c r="E139" s="15">
        <f>SUMIFS(LANCAMENTOS!$E$6:$E$505,LANCAMENTOS!$B$6:$B$505,A139,LANCAMENTOS!$G$6:$G$505,"Previsto")</f>
        <v>0</v>
      </c>
      <c r="F139" s="15">
        <f>SUMIFS(LANCAMENTOS!$F$6:$F$505,LANCAMENTOS!$B$6:$B$505,A139,LANCAMENTOS!$G$6:$G$505,"Previsto")</f>
        <v>0</v>
      </c>
      <c r="G139" s="15">
        <f>CONFIG!$B$7+SUMIFS(LANCAMENTOS!$E$6:$E$505,LANCAMENTOS!$B$6:$B$505,"&gt;="&amp;CONFIG!$B$5,LANCAMENTOS!$B$6:$B$505,"&lt;="&amp;A139)-SUMIFS(LANCAMENTOS!$F$6:$F$505,LANCAMENTOS!$B$6:$B$505,"&gt;="&amp;CONFIG!$B$5,LANCAMENTOS!$B$6:$B$505,"&lt;="&amp;A139)</f>
        <v>17800</v>
      </c>
      <c r="H139" s="14" t="str">
        <f t="shared" si="4"/>
        <v>OK</v>
      </c>
      <c r="I139" s="15" t="str">
        <f ca="1">IF(AND(A139&gt;=TODAY(),A139&lt;=TODAY()+CONFIG!$B$6),G139,"")</f>
        <v/>
      </c>
      <c r="J139" s="14" t="str">
        <f ca="1">IF(AND(A139&gt;=TODAY(),A139&lt;=TODAY()+CONFIG!$B$6,G139&lt;0),"FALTA DE CAIXA","")</f>
        <v/>
      </c>
    </row>
    <row r="140" spans="1:10">
      <c r="A140" s="17">
        <f t="shared" si="5"/>
        <v>46370</v>
      </c>
      <c r="B140" s="15">
        <f>SUMIFS(LANCAMENTOS!$E$6:$E$505,LANCAMENTOS!$B$6:$B$505,A140,LANCAMENTOS!$G$6:$G$505,"Realizado")</f>
        <v>0</v>
      </c>
      <c r="C140" s="15">
        <f>SUMIFS(LANCAMENTOS!$F$6:$F$505,LANCAMENTOS!$B$6:$B$505,A140,LANCAMENTOS!$G$6:$G$505,"Realizado")</f>
        <v>0</v>
      </c>
      <c r="D140" s="15" t="str">
        <f ca="1">IF(A140&gt;TODAY(),"",CONFIG!$B$7+SUMIFS(LANCAMENTOS!$E$6:$E$505,LANCAMENTOS!$B$6:$B$505,"&gt;="&amp;CONFIG!$B$5,LANCAMENTOS!$B$6:$B$505,"&lt;="&amp;A140,LANCAMENTOS!$G$6:$G$505,"Realizado")-SUMIFS(LANCAMENTOS!$F$6:$F$505,LANCAMENTOS!$B$6:$B$505,"&gt;="&amp;CONFIG!$B$5,LANCAMENTOS!$B$6:$B$505,"&lt;="&amp;A140,LANCAMENTOS!$G$6:$G$505,"Realizado"))</f>
        <v/>
      </c>
      <c r="E140" s="15">
        <f>SUMIFS(LANCAMENTOS!$E$6:$E$505,LANCAMENTOS!$B$6:$B$505,A140,LANCAMENTOS!$G$6:$G$505,"Previsto")</f>
        <v>0</v>
      </c>
      <c r="F140" s="15">
        <f>SUMIFS(LANCAMENTOS!$F$6:$F$505,LANCAMENTOS!$B$6:$B$505,A140,LANCAMENTOS!$G$6:$G$505,"Previsto")</f>
        <v>0</v>
      </c>
      <c r="G140" s="15">
        <f>CONFIG!$B$7+SUMIFS(LANCAMENTOS!$E$6:$E$505,LANCAMENTOS!$B$6:$B$505,"&gt;="&amp;CONFIG!$B$5,LANCAMENTOS!$B$6:$B$505,"&lt;="&amp;A140)-SUMIFS(LANCAMENTOS!$F$6:$F$505,LANCAMENTOS!$B$6:$B$505,"&gt;="&amp;CONFIG!$B$5,LANCAMENTOS!$B$6:$B$505,"&lt;="&amp;A140)</f>
        <v>17800</v>
      </c>
      <c r="H140" s="14" t="str">
        <f t="shared" si="4"/>
        <v>OK</v>
      </c>
      <c r="I140" s="15" t="str">
        <f ca="1">IF(AND(A140&gt;=TODAY(),A140&lt;=TODAY()+CONFIG!$B$6),G140,"")</f>
        <v/>
      </c>
      <c r="J140" s="14" t="str">
        <f ca="1">IF(AND(A140&gt;=TODAY(),A140&lt;=TODAY()+CONFIG!$B$6,G140&lt;0),"FALTA DE CAIXA","")</f>
        <v/>
      </c>
    </row>
    <row r="141" spans="1:10">
      <c r="A141" s="17">
        <f t="shared" si="5"/>
        <v>46371</v>
      </c>
      <c r="B141" s="15">
        <f>SUMIFS(LANCAMENTOS!$E$6:$E$505,LANCAMENTOS!$B$6:$B$505,A141,LANCAMENTOS!$G$6:$G$505,"Realizado")</f>
        <v>0</v>
      </c>
      <c r="C141" s="15">
        <f>SUMIFS(LANCAMENTOS!$F$6:$F$505,LANCAMENTOS!$B$6:$B$505,A141,LANCAMENTOS!$G$6:$G$505,"Realizado")</f>
        <v>0</v>
      </c>
      <c r="D141" s="15" t="str">
        <f ca="1">IF(A141&gt;TODAY(),"",CONFIG!$B$7+SUMIFS(LANCAMENTOS!$E$6:$E$505,LANCAMENTOS!$B$6:$B$505,"&gt;="&amp;CONFIG!$B$5,LANCAMENTOS!$B$6:$B$505,"&lt;="&amp;A141,LANCAMENTOS!$G$6:$G$505,"Realizado")-SUMIFS(LANCAMENTOS!$F$6:$F$505,LANCAMENTOS!$B$6:$B$505,"&gt;="&amp;CONFIG!$B$5,LANCAMENTOS!$B$6:$B$505,"&lt;="&amp;A141,LANCAMENTOS!$G$6:$G$505,"Realizado"))</f>
        <v/>
      </c>
      <c r="E141" s="15">
        <f>SUMIFS(LANCAMENTOS!$E$6:$E$505,LANCAMENTOS!$B$6:$B$505,A141,LANCAMENTOS!$G$6:$G$505,"Previsto")</f>
        <v>0</v>
      </c>
      <c r="F141" s="15">
        <f>SUMIFS(LANCAMENTOS!$F$6:$F$505,LANCAMENTOS!$B$6:$B$505,A141,LANCAMENTOS!$G$6:$G$505,"Previsto")</f>
        <v>0</v>
      </c>
      <c r="G141" s="15">
        <f>CONFIG!$B$7+SUMIFS(LANCAMENTOS!$E$6:$E$505,LANCAMENTOS!$B$6:$B$505,"&gt;="&amp;CONFIG!$B$5,LANCAMENTOS!$B$6:$B$505,"&lt;="&amp;A141)-SUMIFS(LANCAMENTOS!$F$6:$F$505,LANCAMENTOS!$B$6:$B$505,"&gt;="&amp;CONFIG!$B$5,LANCAMENTOS!$B$6:$B$505,"&lt;="&amp;A141)</f>
        <v>17800</v>
      </c>
      <c r="H141" s="14" t="str">
        <f t="shared" si="4"/>
        <v>OK</v>
      </c>
      <c r="I141" s="15" t="str">
        <f ca="1">IF(AND(A141&gt;=TODAY(),A141&lt;=TODAY()+CONFIG!$B$6),G141,"")</f>
        <v/>
      </c>
      <c r="J141" s="14" t="str">
        <f ca="1">IF(AND(A141&gt;=TODAY(),A141&lt;=TODAY()+CONFIG!$B$6,G141&lt;0),"FALTA DE CAIXA","")</f>
        <v/>
      </c>
    </row>
    <row r="142" spans="1:10">
      <c r="A142" s="17">
        <f t="shared" si="5"/>
        <v>46372</v>
      </c>
      <c r="B142" s="15">
        <f>SUMIFS(LANCAMENTOS!$E$6:$E$505,LANCAMENTOS!$B$6:$B$505,A142,LANCAMENTOS!$G$6:$G$505,"Realizado")</f>
        <v>0</v>
      </c>
      <c r="C142" s="15">
        <f>SUMIFS(LANCAMENTOS!$F$6:$F$505,LANCAMENTOS!$B$6:$B$505,A142,LANCAMENTOS!$G$6:$G$505,"Realizado")</f>
        <v>0</v>
      </c>
      <c r="D142" s="15" t="str">
        <f ca="1">IF(A142&gt;TODAY(),"",CONFIG!$B$7+SUMIFS(LANCAMENTOS!$E$6:$E$505,LANCAMENTOS!$B$6:$B$505,"&gt;="&amp;CONFIG!$B$5,LANCAMENTOS!$B$6:$B$505,"&lt;="&amp;A142,LANCAMENTOS!$G$6:$G$505,"Realizado")-SUMIFS(LANCAMENTOS!$F$6:$F$505,LANCAMENTOS!$B$6:$B$505,"&gt;="&amp;CONFIG!$B$5,LANCAMENTOS!$B$6:$B$505,"&lt;="&amp;A142,LANCAMENTOS!$G$6:$G$505,"Realizado"))</f>
        <v/>
      </c>
      <c r="E142" s="15">
        <f>SUMIFS(LANCAMENTOS!$E$6:$E$505,LANCAMENTOS!$B$6:$B$505,A142,LANCAMENTOS!$G$6:$G$505,"Previsto")</f>
        <v>0</v>
      </c>
      <c r="F142" s="15">
        <f>SUMIFS(LANCAMENTOS!$F$6:$F$505,LANCAMENTOS!$B$6:$B$505,A142,LANCAMENTOS!$G$6:$G$505,"Previsto")</f>
        <v>0</v>
      </c>
      <c r="G142" s="15">
        <f>CONFIG!$B$7+SUMIFS(LANCAMENTOS!$E$6:$E$505,LANCAMENTOS!$B$6:$B$505,"&gt;="&amp;CONFIG!$B$5,LANCAMENTOS!$B$6:$B$505,"&lt;="&amp;A142)-SUMIFS(LANCAMENTOS!$F$6:$F$505,LANCAMENTOS!$B$6:$B$505,"&gt;="&amp;CONFIG!$B$5,LANCAMENTOS!$B$6:$B$505,"&lt;="&amp;A142)</f>
        <v>17800</v>
      </c>
      <c r="H142" s="14" t="str">
        <f t="shared" si="4"/>
        <v>OK</v>
      </c>
      <c r="I142" s="15" t="str">
        <f ca="1">IF(AND(A142&gt;=TODAY(),A142&lt;=TODAY()+CONFIG!$B$6),G142,"")</f>
        <v/>
      </c>
      <c r="J142" s="14" t="str">
        <f ca="1">IF(AND(A142&gt;=TODAY(),A142&lt;=TODAY()+CONFIG!$B$6,G142&lt;0),"FALTA DE CAIXA","")</f>
        <v/>
      </c>
    </row>
    <row r="143" spans="1:10">
      <c r="A143" s="17">
        <f t="shared" si="5"/>
        <v>46373</v>
      </c>
      <c r="B143" s="15">
        <f>SUMIFS(LANCAMENTOS!$E$6:$E$505,LANCAMENTOS!$B$6:$B$505,A143,LANCAMENTOS!$G$6:$G$505,"Realizado")</f>
        <v>0</v>
      </c>
      <c r="C143" s="15">
        <f>SUMIFS(LANCAMENTOS!$F$6:$F$505,LANCAMENTOS!$B$6:$B$505,A143,LANCAMENTOS!$G$6:$G$505,"Realizado")</f>
        <v>0</v>
      </c>
      <c r="D143" s="15" t="str">
        <f ca="1">IF(A143&gt;TODAY(),"",CONFIG!$B$7+SUMIFS(LANCAMENTOS!$E$6:$E$505,LANCAMENTOS!$B$6:$B$505,"&gt;="&amp;CONFIG!$B$5,LANCAMENTOS!$B$6:$B$505,"&lt;="&amp;A143,LANCAMENTOS!$G$6:$G$505,"Realizado")-SUMIFS(LANCAMENTOS!$F$6:$F$505,LANCAMENTOS!$B$6:$B$505,"&gt;="&amp;CONFIG!$B$5,LANCAMENTOS!$B$6:$B$505,"&lt;="&amp;A143,LANCAMENTOS!$G$6:$G$505,"Realizado"))</f>
        <v/>
      </c>
      <c r="E143" s="15">
        <f>SUMIFS(LANCAMENTOS!$E$6:$E$505,LANCAMENTOS!$B$6:$B$505,A143,LANCAMENTOS!$G$6:$G$505,"Previsto")</f>
        <v>0</v>
      </c>
      <c r="F143" s="15">
        <f>SUMIFS(LANCAMENTOS!$F$6:$F$505,LANCAMENTOS!$B$6:$B$505,A143,LANCAMENTOS!$G$6:$G$505,"Previsto")</f>
        <v>0</v>
      </c>
      <c r="G143" s="15">
        <f>CONFIG!$B$7+SUMIFS(LANCAMENTOS!$E$6:$E$505,LANCAMENTOS!$B$6:$B$505,"&gt;="&amp;CONFIG!$B$5,LANCAMENTOS!$B$6:$B$505,"&lt;="&amp;A143)-SUMIFS(LANCAMENTOS!$F$6:$F$505,LANCAMENTOS!$B$6:$B$505,"&gt;="&amp;CONFIG!$B$5,LANCAMENTOS!$B$6:$B$505,"&lt;="&amp;A143)</f>
        <v>17800</v>
      </c>
      <c r="H143" s="14" t="str">
        <f t="shared" si="4"/>
        <v>OK</v>
      </c>
      <c r="I143" s="15" t="str">
        <f ca="1">IF(AND(A143&gt;=TODAY(),A143&lt;=TODAY()+CONFIG!$B$6),G143,"")</f>
        <v/>
      </c>
      <c r="J143" s="14" t="str">
        <f ca="1">IF(AND(A143&gt;=TODAY(),A143&lt;=TODAY()+CONFIG!$B$6,G143&lt;0),"FALTA DE CAIXA","")</f>
        <v/>
      </c>
    </row>
    <row r="144" spans="1:10">
      <c r="A144" s="17">
        <f t="shared" si="5"/>
        <v>46374</v>
      </c>
      <c r="B144" s="15">
        <f>SUMIFS(LANCAMENTOS!$E$6:$E$505,LANCAMENTOS!$B$6:$B$505,A144,LANCAMENTOS!$G$6:$G$505,"Realizado")</f>
        <v>0</v>
      </c>
      <c r="C144" s="15">
        <f>SUMIFS(LANCAMENTOS!$F$6:$F$505,LANCAMENTOS!$B$6:$B$505,A144,LANCAMENTOS!$G$6:$G$505,"Realizado")</f>
        <v>0</v>
      </c>
      <c r="D144" s="15" t="str">
        <f ca="1">IF(A144&gt;TODAY(),"",CONFIG!$B$7+SUMIFS(LANCAMENTOS!$E$6:$E$505,LANCAMENTOS!$B$6:$B$505,"&gt;="&amp;CONFIG!$B$5,LANCAMENTOS!$B$6:$B$505,"&lt;="&amp;A144,LANCAMENTOS!$G$6:$G$505,"Realizado")-SUMIFS(LANCAMENTOS!$F$6:$F$505,LANCAMENTOS!$B$6:$B$505,"&gt;="&amp;CONFIG!$B$5,LANCAMENTOS!$B$6:$B$505,"&lt;="&amp;A144,LANCAMENTOS!$G$6:$G$505,"Realizado"))</f>
        <v/>
      </c>
      <c r="E144" s="15">
        <f>SUMIFS(LANCAMENTOS!$E$6:$E$505,LANCAMENTOS!$B$6:$B$505,A144,LANCAMENTOS!$G$6:$G$505,"Previsto")</f>
        <v>0</v>
      </c>
      <c r="F144" s="15">
        <f>SUMIFS(LANCAMENTOS!$F$6:$F$505,LANCAMENTOS!$B$6:$B$505,A144,LANCAMENTOS!$G$6:$G$505,"Previsto")</f>
        <v>0</v>
      </c>
      <c r="G144" s="15">
        <f>CONFIG!$B$7+SUMIFS(LANCAMENTOS!$E$6:$E$505,LANCAMENTOS!$B$6:$B$505,"&gt;="&amp;CONFIG!$B$5,LANCAMENTOS!$B$6:$B$505,"&lt;="&amp;A144)-SUMIFS(LANCAMENTOS!$F$6:$F$505,LANCAMENTOS!$B$6:$B$505,"&gt;="&amp;CONFIG!$B$5,LANCAMENTOS!$B$6:$B$505,"&lt;="&amp;A144)</f>
        <v>17800</v>
      </c>
      <c r="H144" s="14" t="str">
        <f t="shared" si="4"/>
        <v>OK</v>
      </c>
      <c r="I144" s="15" t="str">
        <f ca="1">IF(AND(A144&gt;=TODAY(),A144&lt;=TODAY()+CONFIG!$B$6),G144,"")</f>
        <v/>
      </c>
      <c r="J144" s="14" t="str">
        <f ca="1">IF(AND(A144&gt;=TODAY(),A144&lt;=TODAY()+CONFIG!$B$6,G144&lt;0),"FALTA DE CAIXA","")</f>
        <v/>
      </c>
    </row>
    <row r="145" spans="1:10">
      <c r="A145" s="17">
        <f t="shared" si="5"/>
        <v>46375</v>
      </c>
      <c r="B145" s="15">
        <f>SUMIFS(LANCAMENTOS!$E$6:$E$505,LANCAMENTOS!$B$6:$B$505,A145,LANCAMENTOS!$G$6:$G$505,"Realizado")</f>
        <v>0</v>
      </c>
      <c r="C145" s="15">
        <f>SUMIFS(LANCAMENTOS!$F$6:$F$505,LANCAMENTOS!$B$6:$B$505,A145,LANCAMENTOS!$G$6:$G$505,"Realizado")</f>
        <v>0</v>
      </c>
      <c r="D145" s="15" t="str">
        <f ca="1">IF(A145&gt;TODAY(),"",CONFIG!$B$7+SUMIFS(LANCAMENTOS!$E$6:$E$505,LANCAMENTOS!$B$6:$B$505,"&gt;="&amp;CONFIG!$B$5,LANCAMENTOS!$B$6:$B$505,"&lt;="&amp;A145,LANCAMENTOS!$G$6:$G$505,"Realizado")-SUMIFS(LANCAMENTOS!$F$6:$F$505,LANCAMENTOS!$B$6:$B$505,"&gt;="&amp;CONFIG!$B$5,LANCAMENTOS!$B$6:$B$505,"&lt;="&amp;A145,LANCAMENTOS!$G$6:$G$505,"Realizado"))</f>
        <v/>
      </c>
      <c r="E145" s="15">
        <f>SUMIFS(LANCAMENTOS!$E$6:$E$505,LANCAMENTOS!$B$6:$B$505,A145,LANCAMENTOS!$G$6:$G$505,"Previsto")</f>
        <v>0</v>
      </c>
      <c r="F145" s="15">
        <f>SUMIFS(LANCAMENTOS!$F$6:$F$505,LANCAMENTOS!$B$6:$B$505,A145,LANCAMENTOS!$G$6:$G$505,"Previsto")</f>
        <v>0</v>
      </c>
      <c r="G145" s="15">
        <f>CONFIG!$B$7+SUMIFS(LANCAMENTOS!$E$6:$E$505,LANCAMENTOS!$B$6:$B$505,"&gt;="&amp;CONFIG!$B$5,LANCAMENTOS!$B$6:$B$505,"&lt;="&amp;A145)-SUMIFS(LANCAMENTOS!$F$6:$F$505,LANCAMENTOS!$B$6:$B$505,"&gt;="&amp;CONFIG!$B$5,LANCAMENTOS!$B$6:$B$505,"&lt;="&amp;A145)</f>
        <v>17800</v>
      </c>
      <c r="H145" s="14" t="str">
        <f t="shared" si="4"/>
        <v>OK</v>
      </c>
      <c r="I145" s="15" t="str">
        <f ca="1">IF(AND(A145&gt;=TODAY(),A145&lt;=TODAY()+CONFIG!$B$6),G145,"")</f>
        <v/>
      </c>
      <c r="J145" s="14" t="str">
        <f ca="1">IF(AND(A145&gt;=TODAY(),A145&lt;=TODAY()+CONFIG!$B$6,G145&lt;0),"FALTA DE CAIXA","")</f>
        <v/>
      </c>
    </row>
    <row r="146" spans="1:10">
      <c r="A146" s="17">
        <f t="shared" si="5"/>
        <v>46376</v>
      </c>
      <c r="B146" s="15">
        <f>SUMIFS(LANCAMENTOS!$E$6:$E$505,LANCAMENTOS!$B$6:$B$505,A146,LANCAMENTOS!$G$6:$G$505,"Realizado")</f>
        <v>0</v>
      </c>
      <c r="C146" s="15">
        <f>SUMIFS(LANCAMENTOS!$F$6:$F$505,LANCAMENTOS!$B$6:$B$505,A146,LANCAMENTOS!$G$6:$G$505,"Realizado")</f>
        <v>0</v>
      </c>
      <c r="D146" s="15" t="str">
        <f ca="1">IF(A146&gt;TODAY(),"",CONFIG!$B$7+SUMIFS(LANCAMENTOS!$E$6:$E$505,LANCAMENTOS!$B$6:$B$505,"&gt;="&amp;CONFIG!$B$5,LANCAMENTOS!$B$6:$B$505,"&lt;="&amp;A146,LANCAMENTOS!$G$6:$G$505,"Realizado")-SUMIFS(LANCAMENTOS!$F$6:$F$505,LANCAMENTOS!$B$6:$B$505,"&gt;="&amp;CONFIG!$B$5,LANCAMENTOS!$B$6:$B$505,"&lt;="&amp;A146,LANCAMENTOS!$G$6:$G$505,"Realizado"))</f>
        <v/>
      </c>
      <c r="E146" s="15">
        <f>SUMIFS(LANCAMENTOS!$E$6:$E$505,LANCAMENTOS!$B$6:$B$505,A146,LANCAMENTOS!$G$6:$G$505,"Previsto")</f>
        <v>0</v>
      </c>
      <c r="F146" s="15">
        <f>SUMIFS(LANCAMENTOS!$F$6:$F$505,LANCAMENTOS!$B$6:$B$505,A146,LANCAMENTOS!$G$6:$G$505,"Previsto")</f>
        <v>0</v>
      </c>
      <c r="G146" s="15">
        <f>CONFIG!$B$7+SUMIFS(LANCAMENTOS!$E$6:$E$505,LANCAMENTOS!$B$6:$B$505,"&gt;="&amp;CONFIG!$B$5,LANCAMENTOS!$B$6:$B$505,"&lt;="&amp;A146)-SUMIFS(LANCAMENTOS!$F$6:$F$505,LANCAMENTOS!$B$6:$B$505,"&gt;="&amp;CONFIG!$B$5,LANCAMENTOS!$B$6:$B$505,"&lt;="&amp;A146)</f>
        <v>17800</v>
      </c>
      <c r="H146" s="14" t="str">
        <f t="shared" si="4"/>
        <v>OK</v>
      </c>
      <c r="I146" s="15" t="str">
        <f ca="1">IF(AND(A146&gt;=TODAY(),A146&lt;=TODAY()+CONFIG!$B$6),G146,"")</f>
        <v/>
      </c>
      <c r="J146" s="14" t="str">
        <f ca="1">IF(AND(A146&gt;=TODAY(),A146&lt;=TODAY()+CONFIG!$B$6,G146&lt;0),"FALTA DE CAIXA","")</f>
        <v/>
      </c>
    </row>
    <row r="147" spans="1:10">
      <c r="A147" s="17">
        <f t="shared" si="5"/>
        <v>46377</v>
      </c>
      <c r="B147" s="15">
        <f>SUMIFS(LANCAMENTOS!$E$6:$E$505,LANCAMENTOS!$B$6:$B$505,A147,LANCAMENTOS!$G$6:$G$505,"Realizado")</f>
        <v>0</v>
      </c>
      <c r="C147" s="15">
        <f>SUMIFS(LANCAMENTOS!$F$6:$F$505,LANCAMENTOS!$B$6:$B$505,A147,LANCAMENTOS!$G$6:$G$505,"Realizado")</f>
        <v>0</v>
      </c>
      <c r="D147" s="15" t="str">
        <f ca="1">IF(A147&gt;TODAY(),"",CONFIG!$B$7+SUMIFS(LANCAMENTOS!$E$6:$E$505,LANCAMENTOS!$B$6:$B$505,"&gt;="&amp;CONFIG!$B$5,LANCAMENTOS!$B$6:$B$505,"&lt;="&amp;A147,LANCAMENTOS!$G$6:$G$505,"Realizado")-SUMIFS(LANCAMENTOS!$F$6:$F$505,LANCAMENTOS!$B$6:$B$505,"&gt;="&amp;CONFIG!$B$5,LANCAMENTOS!$B$6:$B$505,"&lt;="&amp;A147,LANCAMENTOS!$G$6:$G$505,"Realizado"))</f>
        <v/>
      </c>
      <c r="E147" s="15">
        <f>SUMIFS(LANCAMENTOS!$E$6:$E$505,LANCAMENTOS!$B$6:$B$505,A147,LANCAMENTOS!$G$6:$G$505,"Previsto")</f>
        <v>0</v>
      </c>
      <c r="F147" s="15">
        <f>SUMIFS(LANCAMENTOS!$F$6:$F$505,LANCAMENTOS!$B$6:$B$505,A147,LANCAMENTOS!$G$6:$G$505,"Previsto")</f>
        <v>0</v>
      </c>
      <c r="G147" s="15">
        <f>CONFIG!$B$7+SUMIFS(LANCAMENTOS!$E$6:$E$505,LANCAMENTOS!$B$6:$B$505,"&gt;="&amp;CONFIG!$B$5,LANCAMENTOS!$B$6:$B$505,"&lt;="&amp;A147)-SUMIFS(LANCAMENTOS!$F$6:$F$505,LANCAMENTOS!$B$6:$B$505,"&gt;="&amp;CONFIG!$B$5,LANCAMENTOS!$B$6:$B$505,"&lt;="&amp;A147)</f>
        <v>17800</v>
      </c>
      <c r="H147" s="14" t="str">
        <f t="shared" si="4"/>
        <v>OK</v>
      </c>
      <c r="I147" s="15" t="str">
        <f ca="1">IF(AND(A147&gt;=TODAY(),A147&lt;=TODAY()+CONFIG!$B$6),G147,"")</f>
        <v/>
      </c>
      <c r="J147" s="14" t="str">
        <f ca="1">IF(AND(A147&gt;=TODAY(),A147&lt;=TODAY()+CONFIG!$B$6,G147&lt;0),"FALTA DE CAIXA","")</f>
        <v/>
      </c>
    </row>
    <row r="148" spans="1:10">
      <c r="A148" s="17">
        <f t="shared" si="5"/>
        <v>46378</v>
      </c>
      <c r="B148" s="15">
        <f>SUMIFS(LANCAMENTOS!$E$6:$E$505,LANCAMENTOS!$B$6:$B$505,A148,LANCAMENTOS!$G$6:$G$505,"Realizado")</f>
        <v>0</v>
      </c>
      <c r="C148" s="15">
        <f>SUMIFS(LANCAMENTOS!$F$6:$F$505,LANCAMENTOS!$B$6:$B$505,A148,LANCAMENTOS!$G$6:$G$505,"Realizado")</f>
        <v>0</v>
      </c>
      <c r="D148" s="15" t="str">
        <f ca="1">IF(A148&gt;TODAY(),"",CONFIG!$B$7+SUMIFS(LANCAMENTOS!$E$6:$E$505,LANCAMENTOS!$B$6:$B$505,"&gt;="&amp;CONFIG!$B$5,LANCAMENTOS!$B$6:$B$505,"&lt;="&amp;A148,LANCAMENTOS!$G$6:$G$505,"Realizado")-SUMIFS(LANCAMENTOS!$F$6:$F$505,LANCAMENTOS!$B$6:$B$505,"&gt;="&amp;CONFIG!$B$5,LANCAMENTOS!$B$6:$B$505,"&lt;="&amp;A148,LANCAMENTOS!$G$6:$G$505,"Realizado"))</f>
        <v/>
      </c>
      <c r="E148" s="15">
        <f>SUMIFS(LANCAMENTOS!$E$6:$E$505,LANCAMENTOS!$B$6:$B$505,A148,LANCAMENTOS!$G$6:$G$505,"Previsto")</f>
        <v>0</v>
      </c>
      <c r="F148" s="15">
        <f>SUMIFS(LANCAMENTOS!$F$6:$F$505,LANCAMENTOS!$B$6:$B$505,A148,LANCAMENTOS!$G$6:$G$505,"Previsto")</f>
        <v>0</v>
      </c>
      <c r="G148" s="15">
        <f>CONFIG!$B$7+SUMIFS(LANCAMENTOS!$E$6:$E$505,LANCAMENTOS!$B$6:$B$505,"&gt;="&amp;CONFIG!$B$5,LANCAMENTOS!$B$6:$B$505,"&lt;="&amp;A148)-SUMIFS(LANCAMENTOS!$F$6:$F$505,LANCAMENTOS!$B$6:$B$505,"&gt;="&amp;CONFIG!$B$5,LANCAMENTOS!$B$6:$B$505,"&lt;="&amp;A148)</f>
        <v>17800</v>
      </c>
      <c r="H148" s="14" t="str">
        <f t="shared" si="4"/>
        <v>OK</v>
      </c>
      <c r="I148" s="15" t="str">
        <f ca="1">IF(AND(A148&gt;=TODAY(),A148&lt;=TODAY()+CONFIG!$B$6),G148,"")</f>
        <v/>
      </c>
      <c r="J148" s="14" t="str">
        <f ca="1">IF(AND(A148&gt;=TODAY(),A148&lt;=TODAY()+CONFIG!$B$6,G148&lt;0),"FALTA DE CAIXA","")</f>
        <v/>
      </c>
    </row>
    <row r="149" spans="1:10">
      <c r="A149" s="17">
        <f t="shared" si="5"/>
        <v>46379</v>
      </c>
      <c r="B149" s="15">
        <f>SUMIFS(LANCAMENTOS!$E$6:$E$505,LANCAMENTOS!$B$6:$B$505,A149,LANCAMENTOS!$G$6:$G$505,"Realizado")</f>
        <v>0</v>
      </c>
      <c r="C149" s="15">
        <f>SUMIFS(LANCAMENTOS!$F$6:$F$505,LANCAMENTOS!$B$6:$B$505,A149,LANCAMENTOS!$G$6:$G$505,"Realizado")</f>
        <v>0</v>
      </c>
      <c r="D149" s="15" t="str">
        <f ca="1">IF(A149&gt;TODAY(),"",CONFIG!$B$7+SUMIFS(LANCAMENTOS!$E$6:$E$505,LANCAMENTOS!$B$6:$B$505,"&gt;="&amp;CONFIG!$B$5,LANCAMENTOS!$B$6:$B$505,"&lt;="&amp;A149,LANCAMENTOS!$G$6:$G$505,"Realizado")-SUMIFS(LANCAMENTOS!$F$6:$F$505,LANCAMENTOS!$B$6:$B$505,"&gt;="&amp;CONFIG!$B$5,LANCAMENTOS!$B$6:$B$505,"&lt;="&amp;A149,LANCAMENTOS!$G$6:$G$505,"Realizado"))</f>
        <v/>
      </c>
      <c r="E149" s="15">
        <f>SUMIFS(LANCAMENTOS!$E$6:$E$505,LANCAMENTOS!$B$6:$B$505,A149,LANCAMENTOS!$G$6:$G$505,"Previsto")</f>
        <v>0</v>
      </c>
      <c r="F149" s="15">
        <f>SUMIFS(LANCAMENTOS!$F$6:$F$505,LANCAMENTOS!$B$6:$B$505,A149,LANCAMENTOS!$G$6:$G$505,"Previsto")</f>
        <v>0</v>
      </c>
      <c r="G149" s="15">
        <f>CONFIG!$B$7+SUMIFS(LANCAMENTOS!$E$6:$E$505,LANCAMENTOS!$B$6:$B$505,"&gt;="&amp;CONFIG!$B$5,LANCAMENTOS!$B$6:$B$505,"&lt;="&amp;A149)-SUMIFS(LANCAMENTOS!$F$6:$F$505,LANCAMENTOS!$B$6:$B$505,"&gt;="&amp;CONFIG!$B$5,LANCAMENTOS!$B$6:$B$505,"&lt;="&amp;A149)</f>
        <v>17800</v>
      </c>
      <c r="H149" s="14" t="str">
        <f t="shared" si="4"/>
        <v>OK</v>
      </c>
      <c r="I149" s="15" t="str">
        <f ca="1">IF(AND(A149&gt;=TODAY(),A149&lt;=TODAY()+CONFIG!$B$6),G149,"")</f>
        <v/>
      </c>
      <c r="J149" s="14" t="str">
        <f ca="1">IF(AND(A149&gt;=TODAY(),A149&lt;=TODAY()+CONFIG!$B$6,G149&lt;0),"FALTA DE CAIXA","")</f>
        <v/>
      </c>
    </row>
    <row r="150" spans="1:10">
      <c r="A150" s="17">
        <f t="shared" si="5"/>
        <v>46380</v>
      </c>
      <c r="B150" s="15">
        <f>SUMIFS(LANCAMENTOS!$E$6:$E$505,LANCAMENTOS!$B$6:$B$505,A150,LANCAMENTOS!$G$6:$G$505,"Realizado")</f>
        <v>0</v>
      </c>
      <c r="C150" s="15">
        <f>SUMIFS(LANCAMENTOS!$F$6:$F$505,LANCAMENTOS!$B$6:$B$505,A150,LANCAMENTOS!$G$6:$G$505,"Realizado")</f>
        <v>0</v>
      </c>
      <c r="D150" s="15" t="str">
        <f ca="1">IF(A150&gt;TODAY(),"",CONFIG!$B$7+SUMIFS(LANCAMENTOS!$E$6:$E$505,LANCAMENTOS!$B$6:$B$505,"&gt;="&amp;CONFIG!$B$5,LANCAMENTOS!$B$6:$B$505,"&lt;="&amp;A150,LANCAMENTOS!$G$6:$G$505,"Realizado")-SUMIFS(LANCAMENTOS!$F$6:$F$505,LANCAMENTOS!$B$6:$B$505,"&gt;="&amp;CONFIG!$B$5,LANCAMENTOS!$B$6:$B$505,"&lt;="&amp;A150,LANCAMENTOS!$G$6:$G$505,"Realizado"))</f>
        <v/>
      </c>
      <c r="E150" s="15">
        <f>SUMIFS(LANCAMENTOS!$E$6:$E$505,LANCAMENTOS!$B$6:$B$505,A150,LANCAMENTOS!$G$6:$G$505,"Previsto")</f>
        <v>0</v>
      </c>
      <c r="F150" s="15">
        <f>SUMIFS(LANCAMENTOS!$F$6:$F$505,LANCAMENTOS!$B$6:$B$505,A150,LANCAMENTOS!$G$6:$G$505,"Previsto")</f>
        <v>0</v>
      </c>
      <c r="G150" s="15">
        <f>CONFIG!$B$7+SUMIFS(LANCAMENTOS!$E$6:$E$505,LANCAMENTOS!$B$6:$B$505,"&gt;="&amp;CONFIG!$B$5,LANCAMENTOS!$B$6:$B$505,"&lt;="&amp;A150)-SUMIFS(LANCAMENTOS!$F$6:$F$505,LANCAMENTOS!$B$6:$B$505,"&gt;="&amp;CONFIG!$B$5,LANCAMENTOS!$B$6:$B$505,"&lt;="&amp;A150)</f>
        <v>17800</v>
      </c>
      <c r="H150" s="14" t="str">
        <f t="shared" si="4"/>
        <v>OK</v>
      </c>
      <c r="I150" s="15" t="str">
        <f ca="1">IF(AND(A150&gt;=TODAY(),A150&lt;=TODAY()+CONFIG!$B$6),G150,"")</f>
        <v/>
      </c>
      <c r="J150" s="14" t="str">
        <f ca="1">IF(AND(A150&gt;=TODAY(),A150&lt;=TODAY()+CONFIG!$B$6,G150&lt;0),"FALTA DE CAIXA","")</f>
        <v/>
      </c>
    </row>
    <row r="151" spans="1:10">
      <c r="A151" s="17">
        <f t="shared" si="5"/>
        <v>46381</v>
      </c>
      <c r="B151" s="15">
        <f>SUMIFS(LANCAMENTOS!$E$6:$E$505,LANCAMENTOS!$B$6:$B$505,A151,LANCAMENTOS!$G$6:$G$505,"Realizado")</f>
        <v>0</v>
      </c>
      <c r="C151" s="15">
        <f>SUMIFS(LANCAMENTOS!$F$6:$F$505,LANCAMENTOS!$B$6:$B$505,A151,LANCAMENTOS!$G$6:$G$505,"Realizado")</f>
        <v>0</v>
      </c>
      <c r="D151" s="15" t="str">
        <f ca="1">IF(A151&gt;TODAY(),"",CONFIG!$B$7+SUMIFS(LANCAMENTOS!$E$6:$E$505,LANCAMENTOS!$B$6:$B$505,"&gt;="&amp;CONFIG!$B$5,LANCAMENTOS!$B$6:$B$505,"&lt;="&amp;A151,LANCAMENTOS!$G$6:$G$505,"Realizado")-SUMIFS(LANCAMENTOS!$F$6:$F$505,LANCAMENTOS!$B$6:$B$505,"&gt;="&amp;CONFIG!$B$5,LANCAMENTOS!$B$6:$B$505,"&lt;="&amp;A151,LANCAMENTOS!$G$6:$G$505,"Realizado"))</f>
        <v/>
      </c>
      <c r="E151" s="15">
        <f>SUMIFS(LANCAMENTOS!$E$6:$E$505,LANCAMENTOS!$B$6:$B$505,A151,LANCAMENTOS!$G$6:$G$505,"Previsto")</f>
        <v>0</v>
      </c>
      <c r="F151" s="15">
        <f>SUMIFS(LANCAMENTOS!$F$6:$F$505,LANCAMENTOS!$B$6:$B$505,A151,LANCAMENTOS!$G$6:$G$505,"Previsto")</f>
        <v>0</v>
      </c>
      <c r="G151" s="15">
        <f>CONFIG!$B$7+SUMIFS(LANCAMENTOS!$E$6:$E$505,LANCAMENTOS!$B$6:$B$505,"&gt;="&amp;CONFIG!$B$5,LANCAMENTOS!$B$6:$B$505,"&lt;="&amp;A151)-SUMIFS(LANCAMENTOS!$F$6:$F$505,LANCAMENTOS!$B$6:$B$505,"&gt;="&amp;CONFIG!$B$5,LANCAMENTOS!$B$6:$B$505,"&lt;="&amp;A151)</f>
        <v>17800</v>
      </c>
      <c r="H151" s="14" t="str">
        <f t="shared" si="4"/>
        <v>OK</v>
      </c>
      <c r="I151" s="15" t="str">
        <f ca="1">IF(AND(A151&gt;=TODAY(),A151&lt;=TODAY()+CONFIG!$B$6),G151,"")</f>
        <v/>
      </c>
      <c r="J151" s="14" t="str">
        <f ca="1">IF(AND(A151&gt;=TODAY(),A151&lt;=TODAY()+CONFIG!$B$6,G151&lt;0),"FALTA DE CAIXA","")</f>
        <v/>
      </c>
    </row>
    <row r="152" spans="1:10">
      <c r="A152" s="17">
        <f t="shared" si="5"/>
        <v>46382</v>
      </c>
      <c r="B152" s="15">
        <f>SUMIFS(LANCAMENTOS!$E$6:$E$505,LANCAMENTOS!$B$6:$B$505,A152,LANCAMENTOS!$G$6:$G$505,"Realizado")</f>
        <v>0</v>
      </c>
      <c r="C152" s="15">
        <f>SUMIFS(LANCAMENTOS!$F$6:$F$505,LANCAMENTOS!$B$6:$B$505,A152,LANCAMENTOS!$G$6:$G$505,"Realizado")</f>
        <v>0</v>
      </c>
      <c r="D152" s="15" t="str">
        <f ca="1">IF(A152&gt;TODAY(),"",CONFIG!$B$7+SUMIFS(LANCAMENTOS!$E$6:$E$505,LANCAMENTOS!$B$6:$B$505,"&gt;="&amp;CONFIG!$B$5,LANCAMENTOS!$B$6:$B$505,"&lt;="&amp;A152,LANCAMENTOS!$G$6:$G$505,"Realizado")-SUMIFS(LANCAMENTOS!$F$6:$F$505,LANCAMENTOS!$B$6:$B$505,"&gt;="&amp;CONFIG!$B$5,LANCAMENTOS!$B$6:$B$505,"&lt;="&amp;A152,LANCAMENTOS!$G$6:$G$505,"Realizado"))</f>
        <v/>
      </c>
      <c r="E152" s="15">
        <f>SUMIFS(LANCAMENTOS!$E$6:$E$505,LANCAMENTOS!$B$6:$B$505,A152,LANCAMENTOS!$G$6:$G$505,"Previsto")</f>
        <v>0</v>
      </c>
      <c r="F152" s="15">
        <f>SUMIFS(LANCAMENTOS!$F$6:$F$505,LANCAMENTOS!$B$6:$B$505,A152,LANCAMENTOS!$G$6:$G$505,"Previsto")</f>
        <v>0</v>
      </c>
      <c r="G152" s="15">
        <f>CONFIG!$B$7+SUMIFS(LANCAMENTOS!$E$6:$E$505,LANCAMENTOS!$B$6:$B$505,"&gt;="&amp;CONFIG!$B$5,LANCAMENTOS!$B$6:$B$505,"&lt;="&amp;A152)-SUMIFS(LANCAMENTOS!$F$6:$F$505,LANCAMENTOS!$B$6:$B$505,"&gt;="&amp;CONFIG!$B$5,LANCAMENTOS!$B$6:$B$505,"&lt;="&amp;A152)</f>
        <v>17800</v>
      </c>
      <c r="H152" s="14" t="str">
        <f t="shared" si="4"/>
        <v>OK</v>
      </c>
      <c r="I152" s="15" t="str">
        <f ca="1">IF(AND(A152&gt;=TODAY(),A152&lt;=TODAY()+CONFIG!$B$6),G152,"")</f>
        <v/>
      </c>
      <c r="J152" s="14" t="str">
        <f ca="1">IF(AND(A152&gt;=TODAY(),A152&lt;=TODAY()+CONFIG!$B$6,G152&lt;0),"FALTA DE CAIXA","")</f>
        <v/>
      </c>
    </row>
    <row r="153" spans="1:10">
      <c r="A153" s="17">
        <f t="shared" si="5"/>
        <v>46383</v>
      </c>
      <c r="B153" s="15">
        <f>SUMIFS(LANCAMENTOS!$E$6:$E$505,LANCAMENTOS!$B$6:$B$505,A153,LANCAMENTOS!$G$6:$G$505,"Realizado")</f>
        <v>0</v>
      </c>
      <c r="C153" s="15">
        <f>SUMIFS(LANCAMENTOS!$F$6:$F$505,LANCAMENTOS!$B$6:$B$505,A153,LANCAMENTOS!$G$6:$G$505,"Realizado")</f>
        <v>0</v>
      </c>
      <c r="D153" s="15" t="str">
        <f ca="1">IF(A153&gt;TODAY(),"",CONFIG!$B$7+SUMIFS(LANCAMENTOS!$E$6:$E$505,LANCAMENTOS!$B$6:$B$505,"&gt;="&amp;CONFIG!$B$5,LANCAMENTOS!$B$6:$B$505,"&lt;="&amp;A153,LANCAMENTOS!$G$6:$G$505,"Realizado")-SUMIFS(LANCAMENTOS!$F$6:$F$505,LANCAMENTOS!$B$6:$B$505,"&gt;="&amp;CONFIG!$B$5,LANCAMENTOS!$B$6:$B$505,"&lt;="&amp;A153,LANCAMENTOS!$G$6:$G$505,"Realizado"))</f>
        <v/>
      </c>
      <c r="E153" s="15">
        <f>SUMIFS(LANCAMENTOS!$E$6:$E$505,LANCAMENTOS!$B$6:$B$505,A153,LANCAMENTOS!$G$6:$G$505,"Previsto")</f>
        <v>0</v>
      </c>
      <c r="F153" s="15">
        <f>SUMIFS(LANCAMENTOS!$F$6:$F$505,LANCAMENTOS!$B$6:$B$505,A153,LANCAMENTOS!$G$6:$G$505,"Previsto")</f>
        <v>0</v>
      </c>
      <c r="G153" s="15">
        <f>CONFIG!$B$7+SUMIFS(LANCAMENTOS!$E$6:$E$505,LANCAMENTOS!$B$6:$B$505,"&gt;="&amp;CONFIG!$B$5,LANCAMENTOS!$B$6:$B$505,"&lt;="&amp;A153)-SUMIFS(LANCAMENTOS!$F$6:$F$505,LANCAMENTOS!$B$6:$B$505,"&gt;="&amp;CONFIG!$B$5,LANCAMENTOS!$B$6:$B$505,"&lt;="&amp;A153)</f>
        <v>17800</v>
      </c>
      <c r="H153" s="14" t="str">
        <f t="shared" si="4"/>
        <v>OK</v>
      </c>
      <c r="I153" s="15" t="str">
        <f ca="1">IF(AND(A153&gt;=TODAY(),A153&lt;=TODAY()+CONFIG!$B$6),G153,"")</f>
        <v/>
      </c>
      <c r="J153" s="14" t="str">
        <f ca="1">IF(AND(A153&gt;=TODAY(),A153&lt;=TODAY()+CONFIG!$B$6,G153&lt;0),"FALTA DE CAIXA","")</f>
        <v/>
      </c>
    </row>
    <row r="154" spans="1:10">
      <c r="A154" s="17">
        <f t="shared" si="5"/>
        <v>46384</v>
      </c>
      <c r="B154" s="15">
        <f>SUMIFS(LANCAMENTOS!$E$6:$E$505,LANCAMENTOS!$B$6:$B$505,A154,LANCAMENTOS!$G$6:$G$505,"Realizado")</f>
        <v>0</v>
      </c>
      <c r="C154" s="15">
        <f>SUMIFS(LANCAMENTOS!$F$6:$F$505,LANCAMENTOS!$B$6:$B$505,A154,LANCAMENTOS!$G$6:$G$505,"Realizado")</f>
        <v>0</v>
      </c>
      <c r="D154" s="15" t="str">
        <f ca="1">IF(A154&gt;TODAY(),"",CONFIG!$B$7+SUMIFS(LANCAMENTOS!$E$6:$E$505,LANCAMENTOS!$B$6:$B$505,"&gt;="&amp;CONFIG!$B$5,LANCAMENTOS!$B$6:$B$505,"&lt;="&amp;A154,LANCAMENTOS!$G$6:$G$505,"Realizado")-SUMIFS(LANCAMENTOS!$F$6:$F$505,LANCAMENTOS!$B$6:$B$505,"&gt;="&amp;CONFIG!$B$5,LANCAMENTOS!$B$6:$B$505,"&lt;="&amp;A154,LANCAMENTOS!$G$6:$G$505,"Realizado"))</f>
        <v/>
      </c>
      <c r="E154" s="15">
        <f>SUMIFS(LANCAMENTOS!$E$6:$E$505,LANCAMENTOS!$B$6:$B$505,A154,LANCAMENTOS!$G$6:$G$505,"Previsto")</f>
        <v>0</v>
      </c>
      <c r="F154" s="15">
        <f>SUMIFS(LANCAMENTOS!$F$6:$F$505,LANCAMENTOS!$B$6:$B$505,A154,LANCAMENTOS!$G$6:$G$505,"Previsto")</f>
        <v>0</v>
      </c>
      <c r="G154" s="15">
        <f>CONFIG!$B$7+SUMIFS(LANCAMENTOS!$E$6:$E$505,LANCAMENTOS!$B$6:$B$505,"&gt;="&amp;CONFIG!$B$5,LANCAMENTOS!$B$6:$B$505,"&lt;="&amp;A154)-SUMIFS(LANCAMENTOS!$F$6:$F$505,LANCAMENTOS!$B$6:$B$505,"&gt;="&amp;CONFIG!$B$5,LANCAMENTOS!$B$6:$B$505,"&lt;="&amp;A154)</f>
        <v>17800</v>
      </c>
      <c r="H154" s="14" t="str">
        <f t="shared" si="4"/>
        <v>OK</v>
      </c>
      <c r="I154" s="15" t="str">
        <f ca="1">IF(AND(A154&gt;=TODAY(),A154&lt;=TODAY()+CONFIG!$B$6),G154,"")</f>
        <v/>
      </c>
      <c r="J154" s="14" t="str">
        <f ca="1">IF(AND(A154&gt;=TODAY(),A154&lt;=TODAY()+CONFIG!$B$6,G154&lt;0),"FALTA DE CAIXA","")</f>
        <v/>
      </c>
    </row>
    <row r="155" spans="1:10">
      <c r="A155" s="17">
        <f t="shared" si="5"/>
        <v>46385</v>
      </c>
      <c r="B155" s="15">
        <f>SUMIFS(LANCAMENTOS!$E$6:$E$505,LANCAMENTOS!$B$6:$B$505,A155,LANCAMENTOS!$G$6:$G$505,"Realizado")</f>
        <v>0</v>
      </c>
      <c r="C155" s="15">
        <f>SUMIFS(LANCAMENTOS!$F$6:$F$505,LANCAMENTOS!$B$6:$B$505,A155,LANCAMENTOS!$G$6:$G$505,"Realizado")</f>
        <v>0</v>
      </c>
      <c r="D155" s="15" t="str">
        <f ca="1">IF(A155&gt;TODAY(),"",CONFIG!$B$7+SUMIFS(LANCAMENTOS!$E$6:$E$505,LANCAMENTOS!$B$6:$B$505,"&gt;="&amp;CONFIG!$B$5,LANCAMENTOS!$B$6:$B$505,"&lt;="&amp;A155,LANCAMENTOS!$G$6:$G$505,"Realizado")-SUMIFS(LANCAMENTOS!$F$6:$F$505,LANCAMENTOS!$B$6:$B$505,"&gt;="&amp;CONFIG!$B$5,LANCAMENTOS!$B$6:$B$505,"&lt;="&amp;A155,LANCAMENTOS!$G$6:$G$505,"Realizado"))</f>
        <v/>
      </c>
      <c r="E155" s="15">
        <f>SUMIFS(LANCAMENTOS!$E$6:$E$505,LANCAMENTOS!$B$6:$B$505,A155,LANCAMENTOS!$G$6:$G$505,"Previsto")</f>
        <v>0</v>
      </c>
      <c r="F155" s="15">
        <f>SUMIFS(LANCAMENTOS!$F$6:$F$505,LANCAMENTOS!$B$6:$B$505,A155,LANCAMENTOS!$G$6:$G$505,"Previsto")</f>
        <v>0</v>
      </c>
      <c r="G155" s="15">
        <f>CONFIG!$B$7+SUMIFS(LANCAMENTOS!$E$6:$E$505,LANCAMENTOS!$B$6:$B$505,"&gt;="&amp;CONFIG!$B$5,LANCAMENTOS!$B$6:$B$505,"&lt;="&amp;A155)-SUMIFS(LANCAMENTOS!$F$6:$F$505,LANCAMENTOS!$B$6:$B$505,"&gt;="&amp;CONFIG!$B$5,LANCAMENTOS!$B$6:$B$505,"&lt;="&amp;A155)</f>
        <v>17800</v>
      </c>
      <c r="H155" s="14" t="str">
        <f t="shared" si="4"/>
        <v>OK</v>
      </c>
      <c r="I155" s="15" t="str">
        <f ca="1">IF(AND(A155&gt;=TODAY(),A155&lt;=TODAY()+CONFIG!$B$6),G155,"")</f>
        <v/>
      </c>
      <c r="J155" s="14" t="str">
        <f ca="1">IF(AND(A155&gt;=TODAY(),A155&lt;=TODAY()+CONFIG!$B$6,G155&lt;0),"FALTA DE CAIXA","")</f>
        <v/>
      </c>
    </row>
    <row r="156" spans="1:10">
      <c r="A156" s="17">
        <f t="shared" si="5"/>
        <v>46386</v>
      </c>
      <c r="B156" s="15">
        <f>SUMIFS(LANCAMENTOS!$E$6:$E$505,LANCAMENTOS!$B$6:$B$505,A156,LANCAMENTOS!$G$6:$G$505,"Realizado")</f>
        <v>0</v>
      </c>
      <c r="C156" s="15">
        <f>SUMIFS(LANCAMENTOS!$F$6:$F$505,LANCAMENTOS!$B$6:$B$505,A156,LANCAMENTOS!$G$6:$G$505,"Realizado")</f>
        <v>0</v>
      </c>
      <c r="D156" s="15" t="str">
        <f ca="1">IF(A156&gt;TODAY(),"",CONFIG!$B$7+SUMIFS(LANCAMENTOS!$E$6:$E$505,LANCAMENTOS!$B$6:$B$505,"&gt;="&amp;CONFIG!$B$5,LANCAMENTOS!$B$6:$B$505,"&lt;="&amp;A156,LANCAMENTOS!$G$6:$G$505,"Realizado")-SUMIFS(LANCAMENTOS!$F$6:$F$505,LANCAMENTOS!$B$6:$B$505,"&gt;="&amp;CONFIG!$B$5,LANCAMENTOS!$B$6:$B$505,"&lt;="&amp;A156,LANCAMENTOS!$G$6:$G$505,"Realizado"))</f>
        <v/>
      </c>
      <c r="E156" s="15">
        <f>SUMIFS(LANCAMENTOS!$E$6:$E$505,LANCAMENTOS!$B$6:$B$505,A156,LANCAMENTOS!$G$6:$G$505,"Previsto")</f>
        <v>0</v>
      </c>
      <c r="F156" s="15">
        <f>SUMIFS(LANCAMENTOS!$F$6:$F$505,LANCAMENTOS!$B$6:$B$505,A156,LANCAMENTOS!$G$6:$G$505,"Previsto")</f>
        <v>0</v>
      </c>
      <c r="G156" s="15">
        <f>CONFIG!$B$7+SUMIFS(LANCAMENTOS!$E$6:$E$505,LANCAMENTOS!$B$6:$B$505,"&gt;="&amp;CONFIG!$B$5,LANCAMENTOS!$B$6:$B$505,"&lt;="&amp;A156)-SUMIFS(LANCAMENTOS!$F$6:$F$505,LANCAMENTOS!$B$6:$B$505,"&gt;="&amp;CONFIG!$B$5,LANCAMENTOS!$B$6:$B$505,"&lt;="&amp;A156)</f>
        <v>17800</v>
      </c>
      <c r="H156" s="14" t="str">
        <f t="shared" si="4"/>
        <v>OK</v>
      </c>
      <c r="I156" s="15" t="str">
        <f ca="1">IF(AND(A156&gt;=TODAY(),A156&lt;=TODAY()+CONFIG!$B$6),G156,"")</f>
        <v/>
      </c>
      <c r="J156" s="14" t="str">
        <f ca="1">IF(AND(A156&gt;=TODAY(),A156&lt;=TODAY()+CONFIG!$B$6,G156&lt;0),"FALTA DE CAIXA","")</f>
        <v/>
      </c>
    </row>
    <row r="157" spans="1:10">
      <c r="A157" s="17">
        <f t="shared" si="5"/>
        <v>46387</v>
      </c>
      <c r="B157" s="15">
        <f>SUMIFS(LANCAMENTOS!$E$6:$E$505,LANCAMENTOS!$B$6:$B$505,A157,LANCAMENTOS!$G$6:$G$505,"Realizado")</f>
        <v>0</v>
      </c>
      <c r="C157" s="15">
        <f>SUMIFS(LANCAMENTOS!$F$6:$F$505,LANCAMENTOS!$B$6:$B$505,A157,LANCAMENTOS!$G$6:$G$505,"Realizado")</f>
        <v>0</v>
      </c>
      <c r="D157" s="15" t="str">
        <f ca="1">IF(A157&gt;TODAY(),"",CONFIG!$B$7+SUMIFS(LANCAMENTOS!$E$6:$E$505,LANCAMENTOS!$B$6:$B$505,"&gt;="&amp;CONFIG!$B$5,LANCAMENTOS!$B$6:$B$505,"&lt;="&amp;A157,LANCAMENTOS!$G$6:$G$505,"Realizado")-SUMIFS(LANCAMENTOS!$F$6:$F$505,LANCAMENTOS!$B$6:$B$505,"&gt;="&amp;CONFIG!$B$5,LANCAMENTOS!$B$6:$B$505,"&lt;="&amp;A157,LANCAMENTOS!$G$6:$G$505,"Realizado"))</f>
        <v/>
      </c>
      <c r="E157" s="15">
        <f>SUMIFS(LANCAMENTOS!$E$6:$E$505,LANCAMENTOS!$B$6:$B$505,A157,LANCAMENTOS!$G$6:$G$505,"Previsto")</f>
        <v>0</v>
      </c>
      <c r="F157" s="15">
        <f>SUMIFS(LANCAMENTOS!$F$6:$F$505,LANCAMENTOS!$B$6:$B$505,A157,LANCAMENTOS!$G$6:$G$505,"Previsto")</f>
        <v>0</v>
      </c>
      <c r="G157" s="15">
        <f>CONFIG!$B$7+SUMIFS(LANCAMENTOS!$E$6:$E$505,LANCAMENTOS!$B$6:$B$505,"&gt;="&amp;CONFIG!$B$5,LANCAMENTOS!$B$6:$B$505,"&lt;="&amp;A157)-SUMIFS(LANCAMENTOS!$F$6:$F$505,LANCAMENTOS!$B$6:$B$505,"&gt;="&amp;CONFIG!$B$5,LANCAMENTOS!$B$6:$B$505,"&lt;="&amp;A157)</f>
        <v>17800</v>
      </c>
      <c r="H157" s="14" t="str">
        <f t="shared" si="4"/>
        <v>OK</v>
      </c>
      <c r="I157" s="15" t="str">
        <f ca="1">IF(AND(A157&gt;=TODAY(),A157&lt;=TODAY()+CONFIG!$B$6),G157,"")</f>
        <v/>
      </c>
      <c r="J157" s="14" t="str">
        <f ca="1">IF(AND(A157&gt;=TODAY(),A157&lt;=TODAY()+CONFIG!$B$6,G157&lt;0),"FALTA DE CAIXA","")</f>
        <v/>
      </c>
    </row>
    <row r="158" spans="1:10">
      <c r="A158" s="17">
        <f t="shared" si="5"/>
        <v>46388</v>
      </c>
      <c r="B158" s="15">
        <f>SUMIFS(LANCAMENTOS!$E$6:$E$505,LANCAMENTOS!$B$6:$B$505,A158,LANCAMENTOS!$G$6:$G$505,"Realizado")</f>
        <v>0</v>
      </c>
      <c r="C158" s="15">
        <f>SUMIFS(LANCAMENTOS!$F$6:$F$505,LANCAMENTOS!$B$6:$B$505,A158,LANCAMENTOS!$G$6:$G$505,"Realizado")</f>
        <v>0</v>
      </c>
      <c r="D158" s="15" t="str">
        <f ca="1">IF(A158&gt;TODAY(),"",CONFIG!$B$7+SUMIFS(LANCAMENTOS!$E$6:$E$505,LANCAMENTOS!$B$6:$B$505,"&gt;="&amp;CONFIG!$B$5,LANCAMENTOS!$B$6:$B$505,"&lt;="&amp;A158,LANCAMENTOS!$G$6:$G$505,"Realizado")-SUMIFS(LANCAMENTOS!$F$6:$F$505,LANCAMENTOS!$B$6:$B$505,"&gt;="&amp;CONFIG!$B$5,LANCAMENTOS!$B$6:$B$505,"&lt;="&amp;A158,LANCAMENTOS!$G$6:$G$505,"Realizado"))</f>
        <v/>
      </c>
      <c r="E158" s="15">
        <f>SUMIFS(LANCAMENTOS!$E$6:$E$505,LANCAMENTOS!$B$6:$B$505,A158,LANCAMENTOS!$G$6:$G$505,"Previsto")</f>
        <v>0</v>
      </c>
      <c r="F158" s="15">
        <f>SUMIFS(LANCAMENTOS!$F$6:$F$505,LANCAMENTOS!$B$6:$B$505,A158,LANCAMENTOS!$G$6:$G$505,"Previsto")</f>
        <v>0</v>
      </c>
      <c r="G158" s="15">
        <f>CONFIG!$B$7+SUMIFS(LANCAMENTOS!$E$6:$E$505,LANCAMENTOS!$B$6:$B$505,"&gt;="&amp;CONFIG!$B$5,LANCAMENTOS!$B$6:$B$505,"&lt;="&amp;A158)-SUMIFS(LANCAMENTOS!$F$6:$F$505,LANCAMENTOS!$B$6:$B$505,"&gt;="&amp;CONFIG!$B$5,LANCAMENTOS!$B$6:$B$505,"&lt;="&amp;A158)</f>
        <v>17800</v>
      </c>
      <c r="H158" s="14" t="str">
        <f t="shared" si="4"/>
        <v>OK</v>
      </c>
      <c r="I158" s="15" t="str">
        <f ca="1">IF(AND(A158&gt;=TODAY(),A158&lt;=TODAY()+CONFIG!$B$6),G158,"")</f>
        <v/>
      </c>
      <c r="J158" s="14" t="str">
        <f ca="1">IF(AND(A158&gt;=TODAY(),A158&lt;=TODAY()+CONFIG!$B$6,G158&lt;0),"FALTA DE CAIXA","")</f>
        <v/>
      </c>
    </row>
    <row r="159" spans="1:10">
      <c r="A159" s="17">
        <f t="shared" si="5"/>
        <v>46389</v>
      </c>
      <c r="B159" s="15">
        <f>SUMIFS(LANCAMENTOS!$E$6:$E$505,LANCAMENTOS!$B$6:$B$505,A159,LANCAMENTOS!$G$6:$G$505,"Realizado")</f>
        <v>0</v>
      </c>
      <c r="C159" s="15">
        <f>SUMIFS(LANCAMENTOS!$F$6:$F$505,LANCAMENTOS!$B$6:$B$505,A159,LANCAMENTOS!$G$6:$G$505,"Realizado")</f>
        <v>0</v>
      </c>
      <c r="D159" s="15" t="str">
        <f ca="1">IF(A159&gt;TODAY(),"",CONFIG!$B$7+SUMIFS(LANCAMENTOS!$E$6:$E$505,LANCAMENTOS!$B$6:$B$505,"&gt;="&amp;CONFIG!$B$5,LANCAMENTOS!$B$6:$B$505,"&lt;="&amp;A159,LANCAMENTOS!$G$6:$G$505,"Realizado")-SUMIFS(LANCAMENTOS!$F$6:$F$505,LANCAMENTOS!$B$6:$B$505,"&gt;="&amp;CONFIG!$B$5,LANCAMENTOS!$B$6:$B$505,"&lt;="&amp;A159,LANCAMENTOS!$G$6:$G$505,"Realizado"))</f>
        <v/>
      </c>
      <c r="E159" s="15">
        <f>SUMIFS(LANCAMENTOS!$E$6:$E$505,LANCAMENTOS!$B$6:$B$505,A159,LANCAMENTOS!$G$6:$G$505,"Previsto")</f>
        <v>0</v>
      </c>
      <c r="F159" s="15">
        <f>SUMIFS(LANCAMENTOS!$F$6:$F$505,LANCAMENTOS!$B$6:$B$505,A159,LANCAMENTOS!$G$6:$G$505,"Previsto")</f>
        <v>0</v>
      </c>
      <c r="G159" s="15">
        <f>CONFIG!$B$7+SUMIFS(LANCAMENTOS!$E$6:$E$505,LANCAMENTOS!$B$6:$B$505,"&gt;="&amp;CONFIG!$B$5,LANCAMENTOS!$B$6:$B$505,"&lt;="&amp;A159)-SUMIFS(LANCAMENTOS!$F$6:$F$505,LANCAMENTOS!$B$6:$B$505,"&gt;="&amp;CONFIG!$B$5,LANCAMENTOS!$B$6:$B$505,"&lt;="&amp;A159)</f>
        <v>17800</v>
      </c>
      <c r="H159" s="14" t="str">
        <f t="shared" si="4"/>
        <v>OK</v>
      </c>
      <c r="I159" s="15" t="str">
        <f ca="1">IF(AND(A159&gt;=TODAY(),A159&lt;=TODAY()+CONFIG!$B$6),G159,"")</f>
        <v/>
      </c>
      <c r="J159" s="14" t="str">
        <f ca="1">IF(AND(A159&gt;=TODAY(),A159&lt;=TODAY()+CONFIG!$B$6,G159&lt;0),"FALTA DE CAIXA","")</f>
        <v/>
      </c>
    </row>
    <row r="160" spans="1:10">
      <c r="A160" s="17">
        <f t="shared" si="5"/>
        <v>46390</v>
      </c>
      <c r="B160" s="15">
        <f>SUMIFS(LANCAMENTOS!$E$6:$E$505,LANCAMENTOS!$B$6:$B$505,A160,LANCAMENTOS!$G$6:$G$505,"Realizado")</f>
        <v>0</v>
      </c>
      <c r="C160" s="15">
        <f>SUMIFS(LANCAMENTOS!$F$6:$F$505,LANCAMENTOS!$B$6:$B$505,A160,LANCAMENTOS!$G$6:$G$505,"Realizado")</f>
        <v>0</v>
      </c>
      <c r="D160" s="15" t="str">
        <f ca="1">IF(A160&gt;TODAY(),"",CONFIG!$B$7+SUMIFS(LANCAMENTOS!$E$6:$E$505,LANCAMENTOS!$B$6:$B$505,"&gt;="&amp;CONFIG!$B$5,LANCAMENTOS!$B$6:$B$505,"&lt;="&amp;A160,LANCAMENTOS!$G$6:$G$505,"Realizado")-SUMIFS(LANCAMENTOS!$F$6:$F$505,LANCAMENTOS!$B$6:$B$505,"&gt;="&amp;CONFIG!$B$5,LANCAMENTOS!$B$6:$B$505,"&lt;="&amp;A160,LANCAMENTOS!$G$6:$G$505,"Realizado"))</f>
        <v/>
      </c>
      <c r="E160" s="15">
        <f>SUMIFS(LANCAMENTOS!$E$6:$E$505,LANCAMENTOS!$B$6:$B$505,A160,LANCAMENTOS!$G$6:$G$505,"Previsto")</f>
        <v>0</v>
      </c>
      <c r="F160" s="15">
        <f>SUMIFS(LANCAMENTOS!$F$6:$F$505,LANCAMENTOS!$B$6:$B$505,A160,LANCAMENTOS!$G$6:$G$505,"Previsto")</f>
        <v>0</v>
      </c>
      <c r="G160" s="15">
        <f>CONFIG!$B$7+SUMIFS(LANCAMENTOS!$E$6:$E$505,LANCAMENTOS!$B$6:$B$505,"&gt;="&amp;CONFIG!$B$5,LANCAMENTOS!$B$6:$B$505,"&lt;="&amp;A160)-SUMIFS(LANCAMENTOS!$F$6:$F$505,LANCAMENTOS!$B$6:$B$505,"&gt;="&amp;CONFIG!$B$5,LANCAMENTOS!$B$6:$B$505,"&lt;="&amp;A160)</f>
        <v>17800</v>
      </c>
      <c r="H160" s="14" t="str">
        <f t="shared" si="4"/>
        <v>OK</v>
      </c>
      <c r="I160" s="15" t="str">
        <f ca="1">IF(AND(A160&gt;=TODAY(),A160&lt;=TODAY()+CONFIG!$B$6),G160,"")</f>
        <v/>
      </c>
      <c r="J160" s="14" t="str">
        <f ca="1">IF(AND(A160&gt;=TODAY(),A160&lt;=TODAY()+CONFIG!$B$6,G160&lt;0),"FALTA DE CAIXA","")</f>
        <v/>
      </c>
    </row>
    <row r="161" spans="1:10">
      <c r="A161" s="17">
        <f t="shared" si="5"/>
        <v>46391</v>
      </c>
      <c r="B161" s="15">
        <f>SUMIFS(LANCAMENTOS!$E$6:$E$505,LANCAMENTOS!$B$6:$B$505,A161,LANCAMENTOS!$G$6:$G$505,"Realizado")</f>
        <v>0</v>
      </c>
      <c r="C161" s="15">
        <f>SUMIFS(LANCAMENTOS!$F$6:$F$505,LANCAMENTOS!$B$6:$B$505,A161,LANCAMENTOS!$G$6:$G$505,"Realizado")</f>
        <v>0</v>
      </c>
      <c r="D161" s="15" t="str">
        <f ca="1">IF(A161&gt;TODAY(),"",CONFIG!$B$7+SUMIFS(LANCAMENTOS!$E$6:$E$505,LANCAMENTOS!$B$6:$B$505,"&gt;="&amp;CONFIG!$B$5,LANCAMENTOS!$B$6:$B$505,"&lt;="&amp;A161,LANCAMENTOS!$G$6:$G$505,"Realizado")-SUMIFS(LANCAMENTOS!$F$6:$F$505,LANCAMENTOS!$B$6:$B$505,"&gt;="&amp;CONFIG!$B$5,LANCAMENTOS!$B$6:$B$505,"&lt;="&amp;A161,LANCAMENTOS!$G$6:$G$505,"Realizado"))</f>
        <v/>
      </c>
      <c r="E161" s="15">
        <f>SUMIFS(LANCAMENTOS!$E$6:$E$505,LANCAMENTOS!$B$6:$B$505,A161,LANCAMENTOS!$G$6:$G$505,"Previsto")</f>
        <v>0</v>
      </c>
      <c r="F161" s="15">
        <f>SUMIFS(LANCAMENTOS!$F$6:$F$505,LANCAMENTOS!$B$6:$B$505,A161,LANCAMENTOS!$G$6:$G$505,"Previsto")</f>
        <v>0</v>
      </c>
      <c r="G161" s="15">
        <f>CONFIG!$B$7+SUMIFS(LANCAMENTOS!$E$6:$E$505,LANCAMENTOS!$B$6:$B$505,"&gt;="&amp;CONFIG!$B$5,LANCAMENTOS!$B$6:$B$505,"&lt;="&amp;A161)-SUMIFS(LANCAMENTOS!$F$6:$F$505,LANCAMENTOS!$B$6:$B$505,"&gt;="&amp;CONFIG!$B$5,LANCAMENTOS!$B$6:$B$505,"&lt;="&amp;A161)</f>
        <v>17800</v>
      </c>
      <c r="H161" s="14" t="str">
        <f t="shared" si="4"/>
        <v>OK</v>
      </c>
      <c r="I161" s="15" t="str">
        <f ca="1">IF(AND(A161&gt;=TODAY(),A161&lt;=TODAY()+CONFIG!$B$6),G161,"")</f>
        <v/>
      </c>
      <c r="J161" s="14" t="str">
        <f ca="1">IF(AND(A161&gt;=TODAY(),A161&lt;=TODAY()+CONFIG!$B$6,G161&lt;0),"FALTA DE CAIXA","")</f>
        <v/>
      </c>
    </row>
    <row r="162" spans="1:10">
      <c r="A162" s="17">
        <f t="shared" si="5"/>
        <v>46392</v>
      </c>
      <c r="B162" s="15">
        <f>SUMIFS(LANCAMENTOS!$E$6:$E$505,LANCAMENTOS!$B$6:$B$505,A162,LANCAMENTOS!$G$6:$G$505,"Realizado")</f>
        <v>0</v>
      </c>
      <c r="C162" s="15">
        <f>SUMIFS(LANCAMENTOS!$F$6:$F$505,LANCAMENTOS!$B$6:$B$505,A162,LANCAMENTOS!$G$6:$G$505,"Realizado")</f>
        <v>0</v>
      </c>
      <c r="D162" s="15" t="str">
        <f ca="1">IF(A162&gt;TODAY(),"",CONFIG!$B$7+SUMIFS(LANCAMENTOS!$E$6:$E$505,LANCAMENTOS!$B$6:$B$505,"&gt;="&amp;CONFIG!$B$5,LANCAMENTOS!$B$6:$B$505,"&lt;="&amp;A162,LANCAMENTOS!$G$6:$G$505,"Realizado")-SUMIFS(LANCAMENTOS!$F$6:$F$505,LANCAMENTOS!$B$6:$B$505,"&gt;="&amp;CONFIG!$B$5,LANCAMENTOS!$B$6:$B$505,"&lt;="&amp;A162,LANCAMENTOS!$G$6:$G$505,"Realizado"))</f>
        <v/>
      </c>
      <c r="E162" s="15">
        <f>SUMIFS(LANCAMENTOS!$E$6:$E$505,LANCAMENTOS!$B$6:$B$505,A162,LANCAMENTOS!$G$6:$G$505,"Previsto")</f>
        <v>0</v>
      </c>
      <c r="F162" s="15">
        <f>SUMIFS(LANCAMENTOS!$F$6:$F$505,LANCAMENTOS!$B$6:$B$505,A162,LANCAMENTOS!$G$6:$G$505,"Previsto")</f>
        <v>0</v>
      </c>
      <c r="G162" s="15">
        <f>CONFIG!$B$7+SUMIFS(LANCAMENTOS!$E$6:$E$505,LANCAMENTOS!$B$6:$B$505,"&gt;="&amp;CONFIG!$B$5,LANCAMENTOS!$B$6:$B$505,"&lt;="&amp;A162)-SUMIFS(LANCAMENTOS!$F$6:$F$505,LANCAMENTOS!$B$6:$B$505,"&gt;="&amp;CONFIG!$B$5,LANCAMENTOS!$B$6:$B$505,"&lt;="&amp;A162)</f>
        <v>17800</v>
      </c>
      <c r="H162" s="14" t="str">
        <f t="shared" si="4"/>
        <v>OK</v>
      </c>
      <c r="I162" s="15" t="str">
        <f ca="1">IF(AND(A162&gt;=TODAY(),A162&lt;=TODAY()+CONFIG!$B$6),G162,"")</f>
        <v/>
      </c>
      <c r="J162" s="14" t="str">
        <f ca="1">IF(AND(A162&gt;=TODAY(),A162&lt;=TODAY()+CONFIG!$B$6,G162&lt;0),"FALTA DE CAIXA","")</f>
        <v/>
      </c>
    </row>
    <row r="163" spans="1:10">
      <c r="A163" s="17">
        <f t="shared" si="5"/>
        <v>46393</v>
      </c>
      <c r="B163" s="15">
        <f>SUMIFS(LANCAMENTOS!$E$6:$E$505,LANCAMENTOS!$B$6:$B$505,A163,LANCAMENTOS!$G$6:$G$505,"Realizado")</f>
        <v>0</v>
      </c>
      <c r="C163" s="15">
        <f>SUMIFS(LANCAMENTOS!$F$6:$F$505,LANCAMENTOS!$B$6:$B$505,A163,LANCAMENTOS!$G$6:$G$505,"Realizado")</f>
        <v>0</v>
      </c>
      <c r="D163" s="15" t="str">
        <f ca="1">IF(A163&gt;TODAY(),"",CONFIG!$B$7+SUMIFS(LANCAMENTOS!$E$6:$E$505,LANCAMENTOS!$B$6:$B$505,"&gt;="&amp;CONFIG!$B$5,LANCAMENTOS!$B$6:$B$505,"&lt;="&amp;A163,LANCAMENTOS!$G$6:$G$505,"Realizado")-SUMIFS(LANCAMENTOS!$F$6:$F$505,LANCAMENTOS!$B$6:$B$505,"&gt;="&amp;CONFIG!$B$5,LANCAMENTOS!$B$6:$B$505,"&lt;="&amp;A163,LANCAMENTOS!$G$6:$G$505,"Realizado"))</f>
        <v/>
      </c>
      <c r="E163" s="15">
        <f>SUMIFS(LANCAMENTOS!$E$6:$E$505,LANCAMENTOS!$B$6:$B$505,A163,LANCAMENTOS!$G$6:$G$505,"Previsto")</f>
        <v>0</v>
      </c>
      <c r="F163" s="15">
        <f>SUMIFS(LANCAMENTOS!$F$6:$F$505,LANCAMENTOS!$B$6:$B$505,A163,LANCAMENTOS!$G$6:$G$505,"Previsto")</f>
        <v>0</v>
      </c>
      <c r="G163" s="15">
        <f>CONFIG!$B$7+SUMIFS(LANCAMENTOS!$E$6:$E$505,LANCAMENTOS!$B$6:$B$505,"&gt;="&amp;CONFIG!$B$5,LANCAMENTOS!$B$6:$B$505,"&lt;="&amp;A163)-SUMIFS(LANCAMENTOS!$F$6:$F$505,LANCAMENTOS!$B$6:$B$505,"&gt;="&amp;CONFIG!$B$5,LANCAMENTOS!$B$6:$B$505,"&lt;="&amp;A163)</f>
        <v>17800</v>
      </c>
      <c r="H163" s="14" t="str">
        <f t="shared" si="4"/>
        <v>OK</v>
      </c>
      <c r="I163" s="15" t="str">
        <f ca="1">IF(AND(A163&gt;=TODAY(),A163&lt;=TODAY()+CONFIG!$B$6),G163,"")</f>
        <v/>
      </c>
      <c r="J163" s="14" t="str">
        <f ca="1">IF(AND(A163&gt;=TODAY(),A163&lt;=TODAY()+CONFIG!$B$6,G163&lt;0),"FALTA DE CAIXA","")</f>
        <v/>
      </c>
    </row>
    <row r="164" spans="1:10">
      <c r="A164" s="17">
        <f t="shared" si="5"/>
        <v>46394</v>
      </c>
      <c r="B164" s="15">
        <f>SUMIFS(LANCAMENTOS!$E$6:$E$505,LANCAMENTOS!$B$6:$B$505,A164,LANCAMENTOS!$G$6:$G$505,"Realizado")</f>
        <v>0</v>
      </c>
      <c r="C164" s="15">
        <f>SUMIFS(LANCAMENTOS!$F$6:$F$505,LANCAMENTOS!$B$6:$B$505,A164,LANCAMENTOS!$G$6:$G$505,"Realizado")</f>
        <v>0</v>
      </c>
      <c r="D164" s="15" t="str">
        <f ca="1">IF(A164&gt;TODAY(),"",CONFIG!$B$7+SUMIFS(LANCAMENTOS!$E$6:$E$505,LANCAMENTOS!$B$6:$B$505,"&gt;="&amp;CONFIG!$B$5,LANCAMENTOS!$B$6:$B$505,"&lt;="&amp;A164,LANCAMENTOS!$G$6:$G$505,"Realizado")-SUMIFS(LANCAMENTOS!$F$6:$F$505,LANCAMENTOS!$B$6:$B$505,"&gt;="&amp;CONFIG!$B$5,LANCAMENTOS!$B$6:$B$505,"&lt;="&amp;A164,LANCAMENTOS!$G$6:$G$505,"Realizado"))</f>
        <v/>
      </c>
      <c r="E164" s="15">
        <f>SUMIFS(LANCAMENTOS!$E$6:$E$505,LANCAMENTOS!$B$6:$B$505,A164,LANCAMENTOS!$G$6:$G$505,"Previsto")</f>
        <v>0</v>
      </c>
      <c r="F164" s="15">
        <f>SUMIFS(LANCAMENTOS!$F$6:$F$505,LANCAMENTOS!$B$6:$B$505,A164,LANCAMENTOS!$G$6:$G$505,"Previsto")</f>
        <v>0</v>
      </c>
      <c r="G164" s="15">
        <f>CONFIG!$B$7+SUMIFS(LANCAMENTOS!$E$6:$E$505,LANCAMENTOS!$B$6:$B$505,"&gt;="&amp;CONFIG!$B$5,LANCAMENTOS!$B$6:$B$505,"&lt;="&amp;A164)-SUMIFS(LANCAMENTOS!$F$6:$F$505,LANCAMENTOS!$B$6:$B$505,"&gt;="&amp;CONFIG!$B$5,LANCAMENTOS!$B$6:$B$505,"&lt;="&amp;A164)</f>
        <v>17800</v>
      </c>
      <c r="H164" s="14" t="str">
        <f t="shared" si="4"/>
        <v>OK</v>
      </c>
      <c r="I164" s="15" t="str">
        <f ca="1">IF(AND(A164&gt;=TODAY(),A164&lt;=TODAY()+CONFIG!$B$6),G164,"")</f>
        <v/>
      </c>
      <c r="J164" s="14" t="str">
        <f ca="1">IF(AND(A164&gt;=TODAY(),A164&lt;=TODAY()+CONFIG!$B$6,G164&lt;0),"FALTA DE CAIXA","")</f>
        <v/>
      </c>
    </row>
    <row r="165" spans="1:10">
      <c r="A165" s="17">
        <f t="shared" si="5"/>
        <v>46395</v>
      </c>
      <c r="B165" s="15">
        <f>SUMIFS(LANCAMENTOS!$E$6:$E$505,LANCAMENTOS!$B$6:$B$505,A165,LANCAMENTOS!$G$6:$G$505,"Realizado")</f>
        <v>0</v>
      </c>
      <c r="C165" s="15">
        <f>SUMIFS(LANCAMENTOS!$F$6:$F$505,LANCAMENTOS!$B$6:$B$505,A165,LANCAMENTOS!$G$6:$G$505,"Realizado")</f>
        <v>0</v>
      </c>
      <c r="D165" s="15" t="str">
        <f ca="1">IF(A165&gt;TODAY(),"",CONFIG!$B$7+SUMIFS(LANCAMENTOS!$E$6:$E$505,LANCAMENTOS!$B$6:$B$505,"&gt;="&amp;CONFIG!$B$5,LANCAMENTOS!$B$6:$B$505,"&lt;="&amp;A165,LANCAMENTOS!$G$6:$G$505,"Realizado")-SUMIFS(LANCAMENTOS!$F$6:$F$505,LANCAMENTOS!$B$6:$B$505,"&gt;="&amp;CONFIG!$B$5,LANCAMENTOS!$B$6:$B$505,"&lt;="&amp;A165,LANCAMENTOS!$G$6:$G$505,"Realizado"))</f>
        <v/>
      </c>
      <c r="E165" s="15">
        <f>SUMIFS(LANCAMENTOS!$E$6:$E$505,LANCAMENTOS!$B$6:$B$505,A165,LANCAMENTOS!$G$6:$G$505,"Previsto")</f>
        <v>0</v>
      </c>
      <c r="F165" s="15">
        <f>SUMIFS(LANCAMENTOS!$F$6:$F$505,LANCAMENTOS!$B$6:$B$505,A165,LANCAMENTOS!$G$6:$G$505,"Previsto")</f>
        <v>0</v>
      </c>
      <c r="G165" s="15">
        <f>CONFIG!$B$7+SUMIFS(LANCAMENTOS!$E$6:$E$505,LANCAMENTOS!$B$6:$B$505,"&gt;="&amp;CONFIG!$B$5,LANCAMENTOS!$B$6:$B$505,"&lt;="&amp;A165)-SUMIFS(LANCAMENTOS!$F$6:$F$505,LANCAMENTOS!$B$6:$B$505,"&gt;="&amp;CONFIG!$B$5,LANCAMENTOS!$B$6:$B$505,"&lt;="&amp;A165)</f>
        <v>17800</v>
      </c>
      <c r="H165" s="14" t="str">
        <f t="shared" si="4"/>
        <v>OK</v>
      </c>
      <c r="I165" s="15" t="str">
        <f ca="1">IF(AND(A165&gt;=TODAY(),A165&lt;=TODAY()+CONFIG!$B$6),G165,"")</f>
        <v/>
      </c>
      <c r="J165" s="14" t="str">
        <f ca="1">IF(AND(A165&gt;=TODAY(),A165&lt;=TODAY()+CONFIG!$B$6,G165&lt;0),"FALTA DE CAIXA","")</f>
        <v/>
      </c>
    </row>
    <row r="166" spans="1:10">
      <c r="A166" s="17">
        <f t="shared" si="5"/>
        <v>46396</v>
      </c>
      <c r="B166" s="15">
        <f>SUMIFS(LANCAMENTOS!$E$6:$E$505,LANCAMENTOS!$B$6:$B$505,A166,LANCAMENTOS!$G$6:$G$505,"Realizado")</f>
        <v>0</v>
      </c>
      <c r="C166" s="15">
        <f>SUMIFS(LANCAMENTOS!$F$6:$F$505,LANCAMENTOS!$B$6:$B$505,A166,LANCAMENTOS!$G$6:$G$505,"Realizado")</f>
        <v>0</v>
      </c>
      <c r="D166" s="15" t="str">
        <f ca="1">IF(A166&gt;TODAY(),"",CONFIG!$B$7+SUMIFS(LANCAMENTOS!$E$6:$E$505,LANCAMENTOS!$B$6:$B$505,"&gt;="&amp;CONFIG!$B$5,LANCAMENTOS!$B$6:$B$505,"&lt;="&amp;A166,LANCAMENTOS!$G$6:$G$505,"Realizado")-SUMIFS(LANCAMENTOS!$F$6:$F$505,LANCAMENTOS!$B$6:$B$505,"&gt;="&amp;CONFIG!$B$5,LANCAMENTOS!$B$6:$B$505,"&lt;="&amp;A166,LANCAMENTOS!$G$6:$G$505,"Realizado"))</f>
        <v/>
      </c>
      <c r="E166" s="15">
        <f>SUMIFS(LANCAMENTOS!$E$6:$E$505,LANCAMENTOS!$B$6:$B$505,A166,LANCAMENTOS!$G$6:$G$505,"Previsto")</f>
        <v>0</v>
      </c>
      <c r="F166" s="15">
        <f>SUMIFS(LANCAMENTOS!$F$6:$F$505,LANCAMENTOS!$B$6:$B$505,A166,LANCAMENTOS!$G$6:$G$505,"Previsto")</f>
        <v>0</v>
      </c>
      <c r="G166" s="15">
        <f>CONFIG!$B$7+SUMIFS(LANCAMENTOS!$E$6:$E$505,LANCAMENTOS!$B$6:$B$505,"&gt;="&amp;CONFIG!$B$5,LANCAMENTOS!$B$6:$B$505,"&lt;="&amp;A166)-SUMIFS(LANCAMENTOS!$F$6:$F$505,LANCAMENTOS!$B$6:$B$505,"&gt;="&amp;CONFIG!$B$5,LANCAMENTOS!$B$6:$B$505,"&lt;="&amp;A166)</f>
        <v>17800</v>
      </c>
      <c r="H166" s="14" t="str">
        <f t="shared" si="4"/>
        <v>OK</v>
      </c>
      <c r="I166" s="15" t="str">
        <f ca="1">IF(AND(A166&gt;=TODAY(),A166&lt;=TODAY()+CONFIG!$B$6),G166,"")</f>
        <v/>
      </c>
      <c r="J166" s="14" t="str">
        <f ca="1">IF(AND(A166&gt;=TODAY(),A166&lt;=TODAY()+CONFIG!$B$6,G166&lt;0),"FALTA DE CAIXA","")</f>
        <v/>
      </c>
    </row>
    <row r="167" spans="1:10">
      <c r="A167" s="17">
        <f t="shared" si="5"/>
        <v>46397</v>
      </c>
      <c r="B167" s="15">
        <f>SUMIFS(LANCAMENTOS!$E$6:$E$505,LANCAMENTOS!$B$6:$B$505,A167,LANCAMENTOS!$G$6:$G$505,"Realizado")</f>
        <v>0</v>
      </c>
      <c r="C167" s="15">
        <f>SUMIFS(LANCAMENTOS!$F$6:$F$505,LANCAMENTOS!$B$6:$B$505,A167,LANCAMENTOS!$G$6:$G$505,"Realizado")</f>
        <v>0</v>
      </c>
      <c r="D167" s="15" t="str">
        <f ca="1">IF(A167&gt;TODAY(),"",CONFIG!$B$7+SUMIFS(LANCAMENTOS!$E$6:$E$505,LANCAMENTOS!$B$6:$B$505,"&gt;="&amp;CONFIG!$B$5,LANCAMENTOS!$B$6:$B$505,"&lt;="&amp;A167,LANCAMENTOS!$G$6:$G$505,"Realizado")-SUMIFS(LANCAMENTOS!$F$6:$F$505,LANCAMENTOS!$B$6:$B$505,"&gt;="&amp;CONFIG!$B$5,LANCAMENTOS!$B$6:$B$505,"&lt;="&amp;A167,LANCAMENTOS!$G$6:$G$505,"Realizado"))</f>
        <v/>
      </c>
      <c r="E167" s="15">
        <f>SUMIFS(LANCAMENTOS!$E$6:$E$505,LANCAMENTOS!$B$6:$B$505,A167,LANCAMENTOS!$G$6:$G$505,"Previsto")</f>
        <v>0</v>
      </c>
      <c r="F167" s="15">
        <f>SUMIFS(LANCAMENTOS!$F$6:$F$505,LANCAMENTOS!$B$6:$B$505,A167,LANCAMENTOS!$G$6:$G$505,"Previsto")</f>
        <v>0</v>
      </c>
      <c r="G167" s="15">
        <f>CONFIG!$B$7+SUMIFS(LANCAMENTOS!$E$6:$E$505,LANCAMENTOS!$B$6:$B$505,"&gt;="&amp;CONFIG!$B$5,LANCAMENTOS!$B$6:$B$505,"&lt;="&amp;A167)-SUMIFS(LANCAMENTOS!$F$6:$F$505,LANCAMENTOS!$B$6:$B$505,"&gt;="&amp;CONFIG!$B$5,LANCAMENTOS!$B$6:$B$505,"&lt;="&amp;A167)</f>
        <v>17800</v>
      </c>
      <c r="H167" s="14" t="str">
        <f t="shared" si="4"/>
        <v>OK</v>
      </c>
      <c r="I167" s="15" t="str">
        <f ca="1">IF(AND(A167&gt;=TODAY(),A167&lt;=TODAY()+CONFIG!$B$6),G167,"")</f>
        <v/>
      </c>
      <c r="J167" s="14" t="str">
        <f ca="1">IF(AND(A167&gt;=TODAY(),A167&lt;=TODAY()+CONFIG!$B$6,G167&lt;0),"FALTA DE CAIXA","")</f>
        <v/>
      </c>
    </row>
    <row r="168" spans="1:10">
      <c r="A168" s="17">
        <f t="shared" si="5"/>
        <v>46398</v>
      </c>
      <c r="B168" s="15">
        <f>SUMIFS(LANCAMENTOS!$E$6:$E$505,LANCAMENTOS!$B$6:$B$505,A168,LANCAMENTOS!$G$6:$G$505,"Realizado")</f>
        <v>0</v>
      </c>
      <c r="C168" s="15">
        <f>SUMIFS(LANCAMENTOS!$F$6:$F$505,LANCAMENTOS!$B$6:$B$505,A168,LANCAMENTOS!$G$6:$G$505,"Realizado")</f>
        <v>0</v>
      </c>
      <c r="D168" s="15" t="str">
        <f ca="1">IF(A168&gt;TODAY(),"",CONFIG!$B$7+SUMIFS(LANCAMENTOS!$E$6:$E$505,LANCAMENTOS!$B$6:$B$505,"&gt;="&amp;CONFIG!$B$5,LANCAMENTOS!$B$6:$B$505,"&lt;="&amp;A168,LANCAMENTOS!$G$6:$G$505,"Realizado")-SUMIFS(LANCAMENTOS!$F$6:$F$505,LANCAMENTOS!$B$6:$B$505,"&gt;="&amp;CONFIG!$B$5,LANCAMENTOS!$B$6:$B$505,"&lt;="&amp;A168,LANCAMENTOS!$G$6:$G$505,"Realizado"))</f>
        <v/>
      </c>
      <c r="E168" s="15">
        <f>SUMIFS(LANCAMENTOS!$E$6:$E$505,LANCAMENTOS!$B$6:$B$505,A168,LANCAMENTOS!$G$6:$G$505,"Previsto")</f>
        <v>0</v>
      </c>
      <c r="F168" s="15">
        <f>SUMIFS(LANCAMENTOS!$F$6:$F$505,LANCAMENTOS!$B$6:$B$505,A168,LANCAMENTOS!$G$6:$G$505,"Previsto")</f>
        <v>0</v>
      </c>
      <c r="G168" s="15">
        <f>CONFIG!$B$7+SUMIFS(LANCAMENTOS!$E$6:$E$505,LANCAMENTOS!$B$6:$B$505,"&gt;="&amp;CONFIG!$B$5,LANCAMENTOS!$B$6:$B$505,"&lt;="&amp;A168)-SUMIFS(LANCAMENTOS!$F$6:$F$505,LANCAMENTOS!$B$6:$B$505,"&gt;="&amp;CONFIG!$B$5,LANCAMENTOS!$B$6:$B$505,"&lt;="&amp;A168)</f>
        <v>17800</v>
      </c>
      <c r="H168" s="14" t="str">
        <f t="shared" si="4"/>
        <v>OK</v>
      </c>
      <c r="I168" s="15" t="str">
        <f ca="1">IF(AND(A168&gt;=TODAY(),A168&lt;=TODAY()+CONFIG!$B$6),G168,"")</f>
        <v/>
      </c>
      <c r="J168" s="14" t="str">
        <f ca="1">IF(AND(A168&gt;=TODAY(),A168&lt;=TODAY()+CONFIG!$B$6,G168&lt;0),"FALTA DE CAIXA","")</f>
        <v/>
      </c>
    </row>
    <row r="169" spans="1:10">
      <c r="A169" s="17">
        <f t="shared" si="5"/>
        <v>46399</v>
      </c>
      <c r="B169" s="15">
        <f>SUMIFS(LANCAMENTOS!$E$6:$E$505,LANCAMENTOS!$B$6:$B$505,A169,LANCAMENTOS!$G$6:$G$505,"Realizado")</f>
        <v>0</v>
      </c>
      <c r="C169" s="15">
        <f>SUMIFS(LANCAMENTOS!$F$6:$F$505,LANCAMENTOS!$B$6:$B$505,A169,LANCAMENTOS!$G$6:$G$505,"Realizado")</f>
        <v>0</v>
      </c>
      <c r="D169" s="15" t="str">
        <f ca="1">IF(A169&gt;TODAY(),"",CONFIG!$B$7+SUMIFS(LANCAMENTOS!$E$6:$E$505,LANCAMENTOS!$B$6:$B$505,"&gt;="&amp;CONFIG!$B$5,LANCAMENTOS!$B$6:$B$505,"&lt;="&amp;A169,LANCAMENTOS!$G$6:$G$505,"Realizado")-SUMIFS(LANCAMENTOS!$F$6:$F$505,LANCAMENTOS!$B$6:$B$505,"&gt;="&amp;CONFIG!$B$5,LANCAMENTOS!$B$6:$B$505,"&lt;="&amp;A169,LANCAMENTOS!$G$6:$G$505,"Realizado"))</f>
        <v/>
      </c>
      <c r="E169" s="15">
        <f>SUMIFS(LANCAMENTOS!$E$6:$E$505,LANCAMENTOS!$B$6:$B$505,A169,LANCAMENTOS!$G$6:$G$505,"Previsto")</f>
        <v>0</v>
      </c>
      <c r="F169" s="15">
        <f>SUMIFS(LANCAMENTOS!$F$6:$F$505,LANCAMENTOS!$B$6:$B$505,A169,LANCAMENTOS!$G$6:$G$505,"Previsto")</f>
        <v>0</v>
      </c>
      <c r="G169" s="15">
        <f>CONFIG!$B$7+SUMIFS(LANCAMENTOS!$E$6:$E$505,LANCAMENTOS!$B$6:$B$505,"&gt;="&amp;CONFIG!$B$5,LANCAMENTOS!$B$6:$B$505,"&lt;="&amp;A169)-SUMIFS(LANCAMENTOS!$F$6:$F$505,LANCAMENTOS!$B$6:$B$505,"&gt;="&amp;CONFIG!$B$5,LANCAMENTOS!$B$6:$B$505,"&lt;="&amp;A169)</f>
        <v>17800</v>
      </c>
      <c r="H169" s="14" t="str">
        <f t="shared" si="4"/>
        <v>OK</v>
      </c>
      <c r="I169" s="15" t="str">
        <f ca="1">IF(AND(A169&gt;=TODAY(),A169&lt;=TODAY()+CONFIG!$B$6),G169,"")</f>
        <v/>
      </c>
      <c r="J169" s="14" t="str">
        <f ca="1">IF(AND(A169&gt;=TODAY(),A169&lt;=TODAY()+CONFIG!$B$6,G169&lt;0),"FALTA DE CAIXA","")</f>
        <v/>
      </c>
    </row>
    <row r="170" spans="1:10">
      <c r="A170" s="17">
        <f t="shared" si="5"/>
        <v>46400</v>
      </c>
      <c r="B170" s="15">
        <f>SUMIFS(LANCAMENTOS!$E$6:$E$505,LANCAMENTOS!$B$6:$B$505,A170,LANCAMENTOS!$G$6:$G$505,"Realizado")</f>
        <v>0</v>
      </c>
      <c r="C170" s="15">
        <f>SUMIFS(LANCAMENTOS!$F$6:$F$505,LANCAMENTOS!$B$6:$B$505,A170,LANCAMENTOS!$G$6:$G$505,"Realizado")</f>
        <v>0</v>
      </c>
      <c r="D170" s="15" t="str">
        <f ca="1">IF(A170&gt;TODAY(),"",CONFIG!$B$7+SUMIFS(LANCAMENTOS!$E$6:$E$505,LANCAMENTOS!$B$6:$B$505,"&gt;="&amp;CONFIG!$B$5,LANCAMENTOS!$B$6:$B$505,"&lt;="&amp;A170,LANCAMENTOS!$G$6:$G$505,"Realizado")-SUMIFS(LANCAMENTOS!$F$6:$F$505,LANCAMENTOS!$B$6:$B$505,"&gt;="&amp;CONFIG!$B$5,LANCAMENTOS!$B$6:$B$505,"&lt;="&amp;A170,LANCAMENTOS!$G$6:$G$505,"Realizado"))</f>
        <v/>
      </c>
      <c r="E170" s="15">
        <f>SUMIFS(LANCAMENTOS!$E$6:$E$505,LANCAMENTOS!$B$6:$B$505,A170,LANCAMENTOS!$G$6:$G$505,"Previsto")</f>
        <v>0</v>
      </c>
      <c r="F170" s="15">
        <f>SUMIFS(LANCAMENTOS!$F$6:$F$505,LANCAMENTOS!$B$6:$B$505,A170,LANCAMENTOS!$G$6:$G$505,"Previsto")</f>
        <v>0</v>
      </c>
      <c r="G170" s="15">
        <f>CONFIG!$B$7+SUMIFS(LANCAMENTOS!$E$6:$E$505,LANCAMENTOS!$B$6:$B$505,"&gt;="&amp;CONFIG!$B$5,LANCAMENTOS!$B$6:$B$505,"&lt;="&amp;A170)-SUMIFS(LANCAMENTOS!$F$6:$F$505,LANCAMENTOS!$B$6:$B$505,"&gt;="&amp;CONFIG!$B$5,LANCAMENTOS!$B$6:$B$505,"&lt;="&amp;A170)</f>
        <v>17800</v>
      </c>
      <c r="H170" s="14" t="str">
        <f t="shared" si="4"/>
        <v>OK</v>
      </c>
      <c r="I170" s="15" t="str">
        <f ca="1">IF(AND(A170&gt;=TODAY(),A170&lt;=TODAY()+CONFIG!$B$6),G170,"")</f>
        <v/>
      </c>
      <c r="J170" s="14" t="str">
        <f ca="1">IF(AND(A170&gt;=TODAY(),A170&lt;=TODAY()+CONFIG!$B$6,G170&lt;0),"FALTA DE CAIXA","")</f>
        <v/>
      </c>
    </row>
    <row r="171" spans="1:10">
      <c r="A171" s="17">
        <f t="shared" si="5"/>
        <v>46401</v>
      </c>
      <c r="B171" s="15">
        <f>SUMIFS(LANCAMENTOS!$E$6:$E$505,LANCAMENTOS!$B$6:$B$505,A171,LANCAMENTOS!$G$6:$G$505,"Realizado")</f>
        <v>0</v>
      </c>
      <c r="C171" s="15">
        <f>SUMIFS(LANCAMENTOS!$F$6:$F$505,LANCAMENTOS!$B$6:$B$505,A171,LANCAMENTOS!$G$6:$G$505,"Realizado")</f>
        <v>0</v>
      </c>
      <c r="D171" s="15" t="str">
        <f ca="1">IF(A171&gt;TODAY(),"",CONFIG!$B$7+SUMIFS(LANCAMENTOS!$E$6:$E$505,LANCAMENTOS!$B$6:$B$505,"&gt;="&amp;CONFIG!$B$5,LANCAMENTOS!$B$6:$B$505,"&lt;="&amp;A171,LANCAMENTOS!$G$6:$G$505,"Realizado")-SUMIFS(LANCAMENTOS!$F$6:$F$505,LANCAMENTOS!$B$6:$B$505,"&gt;="&amp;CONFIG!$B$5,LANCAMENTOS!$B$6:$B$505,"&lt;="&amp;A171,LANCAMENTOS!$G$6:$G$505,"Realizado"))</f>
        <v/>
      </c>
      <c r="E171" s="15">
        <f>SUMIFS(LANCAMENTOS!$E$6:$E$505,LANCAMENTOS!$B$6:$B$505,A171,LANCAMENTOS!$G$6:$G$505,"Previsto")</f>
        <v>0</v>
      </c>
      <c r="F171" s="15">
        <f>SUMIFS(LANCAMENTOS!$F$6:$F$505,LANCAMENTOS!$B$6:$B$505,A171,LANCAMENTOS!$G$6:$G$505,"Previsto")</f>
        <v>0</v>
      </c>
      <c r="G171" s="15">
        <f>CONFIG!$B$7+SUMIFS(LANCAMENTOS!$E$6:$E$505,LANCAMENTOS!$B$6:$B$505,"&gt;="&amp;CONFIG!$B$5,LANCAMENTOS!$B$6:$B$505,"&lt;="&amp;A171)-SUMIFS(LANCAMENTOS!$F$6:$F$505,LANCAMENTOS!$B$6:$B$505,"&gt;="&amp;CONFIG!$B$5,LANCAMENTOS!$B$6:$B$505,"&lt;="&amp;A171)</f>
        <v>17800</v>
      </c>
      <c r="H171" s="14" t="str">
        <f t="shared" si="4"/>
        <v>OK</v>
      </c>
      <c r="I171" s="15" t="str">
        <f ca="1">IF(AND(A171&gt;=TODAY(),A171&lt;=TODAY()+CONFIG!$B$6),G171,"")</f>
        <v/>
      </c>
      <c r="J171" s="14" t="str">
        <f ca="1">IF(AND(A171&gt;=TODAY(),A171&lt;=TODAY()+CONFIG!$B$6,G171&lt;0),"FALTA DE CAIXA","")</f>
        <v/>
      </c>
    </row>
    <row r="172" spans="1:10">
      <c r="A172" s="17">
        <f t="shared" si="5"/>
        <v>46402</v>
      </c>
      <c r="B172" s="15">
        <f>SUMIFS(LANCAMENTOS!$E$6:$E$505,LANCAMENTOS!$B$6:$B$505,A172,LANCAMENTOS!$G$6:$G$505,"Realizado")</f>
        <v>0</v>
      </c>
      <c r="C172" s="15">
        <f>SUMIFS(LANCAMENTOS!$F$6:$F$505,LANCAMENTOS!$B$6:$B$505,A172,LANCAMENTOS!$G$6:$G$505,"Realizado")</f>
        <v>0</v>
      </c>
      <c r="D172" s="15" t="str">
        <f ca="1">IF(A172&gt;TODAY(),"",CONFIG!$B$7+SUMIFS(LANCAMENTOS!$E$6:$E$505,LANCAMENTOS!$B$6:$B$505,"&gt;="&amp;CONFIG!$B$5,LANCAMENTOS!$B$6:$B$505,"&lt;="&amp;A172,LANCAMENTOS!$G$6:$G$505,"Realizado")-SUMIFS(LANCAMENTOS!$F$6:$F$505,LANCAMENTOS!$B$6:$B$505,"&gt;="&amp;CONFIG!$B$5,LANCAMENTOS!$B$6:$B$505,"&lt;="&amp;A172,LANCAMENTOS!$G$6:$G$505,"Realizado"))</f>
        <v/>
      </c>
      <c r="E172" s="15">
        <f>SUMIFS(LANCAMENTOS!$E$6:$E$505,LANCAMENTOS!$B$6:$B$505,A172,LANCAMENTOS!$G$6:$G$505,"Previsto")</f>
        <v>0</v>
      </c>
      <c r="F172" s="15">
        <f>SUMIFS(LANCAMENTOS!$F$6:$F$505,LANCAMENTOS!$B$6:$B$505,A172,LANCAMENTOS!$G$6:$G$505,"Previsto")</f>
        <v>0</v>
      </c>
      <c r="G172" s="15">
        <f>CONFIG!$B$7+SUMIFS(LANCAMENTOS!$E$6:$E$505,LANCAMENTOS!$B$6:$B$505,"&gt;="&amp;CONFIG!$B$5,LANCAMENTOS!$B$6:$B$505,"&lt;="&amp;A172)-SUMIFS(LANCAMENTOS!$F$6:$F$505,LANCAMENTOS!$B$6:$B$505,"&gt;="&amp;CONFIG!$B$5,LANCAMENTOS!$B$6:$B$505,"&lt;="&amp;A172)</f>
        <v>17800</v>
      </c>
      <c r="H172" s="14" t="str">
        <f t="shared" si="4"/>
        <v>OK</v>
      </c>
      <c r="I172" s="15" t="str">
        <f ca="1">IF(AND(A172&gt;=TODAY(),A172&lt;=TODAY()+CONFIG!$B$6),G172,"")</f>
        <v/>
      </c>
      <c r="J172" s="14" t="str">
        <f ca="1">IF(AND(A172&gt;=TODAY(),A172&lt;=TODAY()+CONFIG!$B$6,G172&lt;0),"FALTA DE CAIXA","")</f>
        <v/>
      </c>
    </row>
    <row r="173" spans="1:10">
      <c r="A173" s="17">
        <f t="shared" si="5"/>
        <v>46403</v>
      </c>
      <c r="B173" s="15">
        <f>SUMIFS(LANCAMENTOS!$E$6:$E$505,LANCAMENTOS!$B$6:$B$505,A173,LANCAMENTOS!$G$6:$G$505,"Realizado")</f>
        <v>0</v>
      </c>
      <c r="C173" s="15">
        <f>SUMIFS(LANCAMENTOS!$F$6:$F$505,LANCAMENTOS!$B$6:$B$505,A173,LANCAMENTOS!$G$6:$G$505,"Realizado")</f>
        <v>0</v>
      </c>
      <c r="D173" s="15" t="str">
        <f ca="1">IF(A173&gt;TODAY(),"",CONFIG!$B$7+SUMIFS(LANCAMENTOS!$E$6:$E$505,LANCAMENTOS!$B$6:$B$505,"&gt;="&amp;CONFIG!$B$5,LANCAMENTOS!$B$6:$B$505,"&lt;="&amp;A173,LANCAMENTOS!$G$6:$G$505,"Realizado")-SUMIFS(LANCAMENTOS!$F$6:$F$505,LANCAMENTOS!$B$6:$B$505,"&gt;="&amp;CONFIG!$B$5,LANCAMENTOS!$B$6:$B$505,"&lt;="&amp;A173,LANCAMENTOS!$G$6:$G$505,"Realizado"))</f>
        <v/>
      </c>
      <c r="E173" s="15">
        <f>SUMIFS(LANCAMENTOS!$E$6:$E$505,LANCAMENTOS!$B$6:$B$505,A173,LANCAMENTOS!$G$6:$G$505,"Previsto")</f>
        <v>0</v>
      </c>
      <c r="F173" s="15">
        <f>SUMIFS(LANCAMENTOS!$F$6:$F$505,LANCAMENTOS!$B$6:$B$505,A173,LANCAMENTOS!$G$6:$G$505,"Previsto")</f>
        <v>0</v>
      </c>
      <c r="G173" s="15">
        <f>CONFIG!$B$7+SUMIFS(LANCAMENTOS!$E$6:$E$505,LANCAMENTOS!$B$6:$B$505,"&gt;="&amp;CONFIG!$B$5,LANCAMENTOS!$B$6:$B$505,"&lt;="&amp;A173)-SUMIFS(LANCAMENTOS!$F$6:$F$505,LANCAMENTOS!$B$6:$B$505,"&gt;="&amp;CONFIG!$B$5,LANCAMENTOS!$B$6:$B$505,"&lt;="&amp;A173)</f>
        <v>17800</v>
      </c>
      <c r="H173" s="14" t="str">
        <f t="shared" si="4"/>
        <v>OK</v>
      </c>
      <c r="I173" s="15" t="str">
        <f ca="1">IF(AND(A173&gt;=TODAY(),A173&lt;=TODAY()+CONFIG!$B$6),G173,"")</f>
        <v/>
      </c>
      <c r="J173" s="14" t="str">
        <f ca="1">IF(AND(A173&gt;=TODAY(),A173&lt;=TODAY()+CONFIG!$B$6,G173&lt;0),"FALTA DE CAIXA","")</f>
        <v/>
      </c>
    </row>
    <row r="174" spans="1:10">
      <c r="A174" s="17">
        <f t="shared" si="5"/>
        <v>46404</v>
      </c>
      <c r="B174" s="15">
        <f>SUMIFS(LANCAMENTOS!$E$6:$E$505,LANCAMENTOS!$B$6:$B$505,A174,LANCAMENTOS!$G$6:$G$505,"Realizado")</f>
        <v>0</v>
      </c>
      <c r="C174" s="15">
        <f>SUMIFS(LANCAMENTOS!$F$6:$F$505,LANCAMENTOS!$B$6:$B$505,A174,LANCAMENTOS!$G$6:$G$505,"Realizado")</f>
        <v>0</v>
      </c>
      <c r="D174" s="15" t="str">
        <f ca="1">IF(A174&gt;TODAY(),"",CONFIG!$B$7+SUMIFS(LANCAMENTOS!$E$6:$E$505,LANCAMENTOS!$B$6:$B$505,"&gt;="&amp;CONFIG!$B$5,LANCAMENTOS!$B$6:$B$505,"&lt;="&amp;A174,LANCAMENTOS!$G$6:$G$505,"Realizado")-SUMIFS(LANCAMENTOS!$F$6:$F$505,LANCAMENTOS!$B$6:$B$505,"&gt;="&amp;CONFIG!$B$5,LANCAMENTOS!$B$6:$B$505,"&lt;="&amp;A174,LANCAMENTOS!$G$6:$G$505,"Realizado"))</f>
        <v/>
      </c>
      <c r="E174" s="15">
        <f>SUMIFS(LANCAMENTOS!$E$6:$E$505,LANCAMENTOS!$B$6:$B$505,A174,LANCAMENTOS!$G$6:$G$505,"Previsto")</f>
        <v>0</v>
      </c>
      <c r="F174" s="15">
        <f>SUMIFS(LANCAMENTOS!$F$6:$F$505,LANCAMENTOS!$B$6:$B$505,A174,LANCAMENTOS!$G$6:$G$505,"Previsto")</f>
        <v>0</v>
      </c>
      <c r="G174" s="15">
        <f>CONFIG!$B$7+SUMIFS(LANCAMENTOS!$E$6:$E$505,LANCAMENTOS!$B$6:$B$505,"&gt;="&amp;CONFIG!$B$5,LANCAMENTOS!$B$6:$B$505,"&lt;="&amp;A174)-SUMIFS(LANCAMENTOS!$F$6:$F$505,LANCAMENTOS!$B$6:$B$505,"&gt;="&amp;CONFIG!$B$5,LANCAMENTOS!$B$6:$B$505,"&lt;="&amp;A174)</f>
        <v>17800</v>
      </c>
      <c r="H174" s="14" t="str">
        <f t="shared" si="4"/>
        <v>OK</v>
      </c>
      <c r="I174" s="15" t="str">
        <f ca="1">IF(AND(A174&gt;=TODAY(),A174&lt;=TODAY()+CONFIG!$B$6),G174,"")</f>
        <v/>
      </c>
      <c r="J174" s="14" t="str">
        <f ca="1">IF(AND(A174&gt;=TODAY(),A174&lt;=TODAY()+CONFIG!$B$6,G174&lt;0),"FALTA DE CAIXA","")</f>
        <v/>
      </c>
    </row>
    <row r="175" spans="1:10">
      <c r="A175" s="17">
        <f t="shared" si="5"/>
        <v>46405</v>
      </c>
      <c r="B175" s="15">
        <f>SUMIFS(LANCAMENTOS!$E$6:$E$505,LANCAMENTOS!$B$6:$B$505,A175,LANCAMENTOS!$G$6:$G$505,"Realizado")</f>
        <v>0</v>
      </c>
      <c r="C175" s="15">
        <f>SUMIFS(LANCAMENTOS!$F$6:$F$505,LANCAMENTOS!$B$6:$B$505,A175,LANCAMENTOS!$G$6:$G$505,"Realizado")</f>
        <v>0</v>
      </c>
      <c r="D175" s="15" t="str">
        <f ca="1">IF(A175&gt;TODAY(),"",CONFIG!$B$7+SUMIFS(LANCAMENTOS!$E$6:$E$505,LANCAMENTOS!$B$6:$B$505,"&gt;="&amp;CONFIG!$B$5,LANCAMENTOS!$B$6:$B$505,"&lt;="&amp;A175,LANCAMENTOS!$G$6:$G$505,"Realizado")-SUMIFS(LANCAMENTOS!$F$6:$F$505,LANCAMENTOS!$B$6:$B$505,"&gt;="&amp;CONFIG!$B$5,LANCAMENTOS!$B$6:$B$505,"&lt;="&amp;A175,LANCAMENTOS!$G$6:$G$505,"Realizado"))</f>
        <v/>
      </c>
      <c r="E175" s="15">
        <f>SUMIFS(LANCAMENTOS!$E$6:$E$505,LANCAMENTOS!$B$6:$B$505,A175,LANCAMENTOS!$G$6:$G$505,"Previsto")</f>
        <v>0</v>
      </c>
      <c r="F175" s="15">
        <f>SUMIFS(LANCAMENTOS!$F$6:$F$505,LANCAMENTOS!$B$6:$B$505,A175,LANCAMENTOS!$G$6:$G$505,"Previsto")</f>
        <v>0</v>
      </c>
      <c r="G175" s="15">
        <f>CONFIG!$B$7+SUMIFS(LANCAMENTOS!$E$6:$E$505,LANCAMENTOS!$B$6:$B$505,"&gt;="&amp;CONFIG!$B$5,LANCAMENTOS!$B$6:$B$505,"&lt;="&amp;A175)-SUMIFS(LANCAMENTOS!$F$6:$F$505,LANCAMENTOS!$B$6:$B$505,"&gt;="&amp;CONFIG!$B$5,LANCAMENTOS!$B$6:$B$505,"&lt;="&amp;A175)</f>
        <v>17800</v>
      </c>
      <c r="H175" s="14" t="str">
        <f t="shared" si="4"/>
        <v>OK</v>
      </c>
      <c r="I175" s="15" t="str">
        <f ca="1">IF(AND(A175&gt;=TODAY(),A175&lt;=TODAY()+CONFIG!$B$6),G175,"")</f>
        <v/>
      </c>
      <c r="J175" s="14" t="str">
        <f ca="1">IF(AND(A175&gt;=TODAY(),A175&lt;=TODAY()+CONFIG!$B$6,G175&lt;0),"FALTA DE CAIXA","")</f>
        <v/>
      </c>
    </row>
    <row r="176" spans="1:10">
      <c r="A176" s="17">
        <f t="shared" si="5"/>
        <v>46406</v>
      </c>
      <c r="B176" s="15">
        <f>SUMIFS(LANCAMENTOS!$E$6:$E$505,LANCAMENTOS!$B$6:$B$505,A176,LANCAMENTOS!$G$6:$G$505,"Realizado")</f>
        <v>0</v>
      </c>
      <c r="C176" s="15">
        <f>SUMIFS(LANCAMENTOS!$F$6:$F$505,LANCAMENTOS!$B$6:$B$505,A176,LANCAMENTOS!$G$6:$G$505,"Realizado")</f>
        <v>0</v>
      </c>
      <c r="D176" s="15" t="str">
        <f ca="1">IF(A176&gt;TODAY(),"",CONFIG!$B$7+SUMIFS(LANCAMENTOS!$E$6:$E$505,LANCAMENTOS!$B$6:$B$505,"&gt;="&amp;CONFIG!$B$5,LANCAMENTOS!$B$6:$B$505,"&lt;="&amp;A176,LANCAMENTOS!$G$6:$G$505,"Realizado")-SUMIFS(LANCAMENTOS!$F$6:$F$505,LANCAMENTOS!$B$6:$B$505,"&gt;="&amp;CONFIG!$B$5,LANCAMENTOS!$B$6:$B$505,"&lt;="&amp;A176,LANCAMENTOS!$G$6:$G$505,"Realizado"))</f>
        <v/>
      </c>
      <c r="E176" s="15">
        <f>SUMIFS(LANCAMENTOS!$E$6:$E$505,LANCAMENTOS!$B$6:$B$505,A176,LANCAMENTOS!$G$6:$G$505,"Previsto")</f>
        <v>0</v>
      </c>
      <c r="F176" s="15">
        <f>SUMIFS(LANCAMENTOS!$F$6:$F$505,LANCAMENTOS!$B$6:$B$505,A176,LANCAMENTOS!$G$6:$G$505,"Previsto")</f>
        <v>0</v>
      </c>
      <c r="G176" s="15">
        <f>CONFIG!$B$7+SUMIFS(LANCAMENTOS!$E$6:$E$505,LANCAMENTOS!$B$6:$B$505,"&gt;="&amp;CONFIG!$B$5,LANCAMENTOS!$B$6:$B$505,"&lt;="&amp;A176)-SUMIFS(LANCAMENTOS!$F$6:$F$505,LANCAMENTOS!$B$6:$B$505,"&gt;="&amp;CONFIG!$B$5,LANCAMENTOS!$B$6:$B$505,"&lt;="&amp;A176)</f>
        <v>17800</v>
      </c>
      <c r="H176" s="14" t="str">
        <f t="shared" si="4"/>
        <v>OK</v>
      </c>
      <c r="I176" s="15" t="str">
        <f ca="1">IF(AND(A176&gt;=TODAY(),A176&lt;=TODAY()+CONFIG!$B$6),G176,"")</f>
        <v/>
      </c>
      <c r="J176" s="14" t="str">
        <f ca="1">IF(AND(A176&gt;=TODAY(),A176&lt;=TODAY()+CONFIG!$B$6,G176&lt;0),"FALTA DE CAIXA","")</f>
        <v/>
      </c>
    </row>
    <row r="177" spans="1:10">
      <c r="A177" s="17">
        <f t="shared" si="5"/>
        <v>46407</v>
      </c>
      <c r="B177" s="15">
        <f>SUMIFS(LANCAMENTOS!$E$6:$E$505,LANCAMENTOS!$B$6:$B$505,A177,LANCAMENTOS!$G$6:$G$505,"Realizado")</f>
        <v>0</v>
      </c>
      <c r="C177" s="15">
        <f>SUMIFS(LANCAMENTOS!$F$6:$F$505,LANCAMENTOS!$B$6:$B$505,A177,LANCAMENTOS!$G$6:$G$505,"Realizado")</f>
        <v>0</v>
      </c>
      <c r="D177" s="15" t="str">
        <f ca="1">IF(A177&gt;TODAY(),"",CONFIG!$B$7+SUMIFS(LANCAMENTOS!$E$6:$E$505,LANCAMENTOS!$B$6:$B$505,"&gt;="&amp;CONFIG!$B$5,LANCAMENTOS!$B$6:$B$505,"&lt;="&amp;A177,LANCAMENTOS!$G$6:$G$505,"Realizado")-SUMIFS(LANCAMENTOS!$F$6:$F$505,LANCAMENTOS!$B$6:$B$505,"&gt;="&amp;CONFIG!$B$5,LANCAMENTOS!$B$6:$B$505,"&lt;="&amp;A177,LANCAMENTOS!$G$6:$G$505,"Realizado"))</f>
        <v/>
      </c>
      <c r="E177" s="15">
        <f>SUMIFS(LANCAMENTOS!$E$6:$E$505,LANCAMENTOS!$B$6:$B$505,A177,LANCAMENTOS!$G$6:$G$505,"Previsto")</f>
        <v>0</v>
      </c>
      <c r="F177" s="15">
        <f>SUMIFS(LANCAMENTOS!$F$6:$F$505,LANCAMENTOS!$B$6:$B$505,A177,LANCAMENTOS!$G$6:$G$505,"Previsto")</f>
        <v>0</v>
      </c>
      <c r="G177" s="15">
        <f>CONFIG!$B$7+SUMIFS(LANCAMENTOS!$E$6:$E$505,LANCAMENTOS!$B$6:$B$505,"&gt;="&amp;CONFIG!$B$5,LANCAMENTOS!$B$6:$B$505,"&lt;="&amp;A177)-SUMIFS(LANCAMENTOS!$F$6:$F$505,LANCAMENTOS!$B$6:$B$505,"&gt;="&amp;CONFIG!$B$5,LANCAMENTOS!$B$6:$B$505,"&lt;="&amp;A177)</f>
        <v>17800</v>
      </c>
      <c r="H177" s="14" t="str">
        <f t="shared" si="4"/>
        <v>OK</v>
      </c>
      <c r="I177" s="15" t="str">
        <f ca="1">IF(AND(A177&gt;=TODAY(),A177&lt;=TODAY()+CONFIG!$B$6),G177,"")</f>
        <v/>
      </c>
      <c r="J177" s="14" t="str">
        <f ca="1">IF(AND(A177&gt;=TODAY(),A177&lt;=TODAY()+CONFIG!$B$6,G177&lt;0),"FALTA DE CAIXA","")</f>
        <v/>
      </c>
    </row>
    <row r="178" spans="1:10">
      <c r="A178" s="17">
        <f t="shared" si="5"/>
        <v>46408</v>
      </c>
      <c r="B178" s="15">
        <f>SUMIFS(LANCAMENTOS!$E$6:$E$505,LANCAMENTOS!$B$6:$B$505,A178,LANCAMENTOS!$G$6:$G$505,"Realizado")</f>
        <v>0</v>
      </c>
      <c r="C178" s="15">
        <f>SUMIFS(LANCAMENTOS!$F$6:$F$505,LANCAMENTOS!$B$6:$B$505,A178,LANCAMENTOS!$G$6:$G$505,"Realizado")</f>
        <v>0</v>
      </c>
      <c r="D178" s="15" t="str">
        <f ca="1">IF(A178&gt;TODAY(),"",CONFIG!$B$7+SUMIFS(LANCAMENTOS!$E$6:$E$505,LANCAMENTOS!$B$6:$B$505,"&gt;="&amp;CONFIG!$B$5,LANCAMENTOS!$B$6:$B$505,"&lt;="&amp;A178,LANCAMENTOS!$G$6:$G$505,"Realizado")-SUMIFS(LANCAMENTOS!$F$6:$F$505,LANCAMENTOS!$B$6:$B$505,"&gt;="&amp;CONFIG!$B$5,LANCAMENTOS!$B$6:$B$505,"&lt;="&amp;A178,LANCAMENTOS!$G$6:$G$505,"Realizado"))</f>
        <v/>
      </c>
      <c r="E178" s="15">
        <f>SUMIFS(LANCAMENTOS!$E$6:$E$505,LANCAMENTOS!$B$6:$B$505,A178,LANCAMENTOS!$G$6:$G$505,"Previsto")</f>
        <v>0</v>
      </c>
      <c r="F178" s="15">
        <f>SUMIFS(LANCAMENTOS!$F$6:$F$505,LANCAMENTOS!$B$6:$B$505,A178,LANCAMENTOS!$G$6:$G$505,"Previsto")</f>
        <v>0</v>
      </c>
      <c r="G178" s="15">
        <f>CONFIG!$B$7+SUMIFS(LANCAMENTOS!$E$6:$E$505,LANCAMENTOS!$B$6:$B$505,"&gt;="&amp;CONFIG!$B$5,LANCAMENTOS!$B$6:$B$505,"&lt;="&amp;A178)-SUMIFS(LANCAMENTOS!$F$6:$F$505,LANCAMENTOS!$B$6:$B$505,"&gt;="&amp;CONFIG!$B$5,LANCAMENTOS!$B$6:$B$505,"&lt;="&amp;A178)</f>
        <v>17800</v>
      </c>
      <c r="H178" s="14" t="str">
        <f t="shared" si="4"/>
        <v>OK</v>
      </c>
      <c r="I178" s="15" t="str">
        <f ca="1">IF(AND(A178&gt;=TODAY(),A178&lt;=TODAY()+CONFIG!$B$6),G178,"")</f>
        <v/>
      </c>
      <c r="J178" s="14" t="str">
        <f ca="1">IF(AND(A178&gt;=TODAY(),A178&lt;=TODAY()+CONFIG!$B$6,G178&lt;0),"FALTA DE CAIXA","")</f>
        <v/>
      </c>
    </row>
    <row r="179" spans="1:10">
      <c r="A179" s="17">
        <f t="shared" si="5"/>
        <v>46409</v>
      </c>
      <c r="B179" s="15">
        <f>SUMIFS(LANCAMENTOS!$E$6:$E$505,LANCAMENTOS!$B$6:$B$505,A179,LANCAMENTOS!$G$6:$G$505,"Realizado")</f>
        <v>0</v>
      </c>
      <c r="C179" s="15">
        <f>SUMIFS(LANCAMENTOS!$F$6:$F$505,LANCAMENTOS!$B$6:$B$505,A179,LANCAMENTOS!$G$6:$G$505,"Realizado")</f>
        <v>0</v>
      </c>
      <c r="D179" s="15" t="str">
        <f ca="1">IF(A179&gt;TODAY(),"",CONFIG!$B$7+SUMIFS(LANCAMENTOS!$E$6:$E$505,LANCAMENTOS!$B$6:$B$505,"&gt;="&amp;CONFIG!$B$5,LANCAMENTOS!$B$6:$B$505,"&lt;="&amp;A179,LANCAMENTOS!$G$6:$G$505,"Realizado")-SUMIFS(LANCAMENTOS!$F$6:$F$505,LANCAMENTOS!$B$6:$B$505,"&gt;="&amp;CONFIG!$B$5,LANCAMENTOS!$B$6:$B$505,"&lt;="&amp;A179,LANCAMENTOS!$G$6:$G$505,"Realizado"))</f>
        <v/>
      </c>
      <c r="E179" s="15">
        <f>SUMIFS(LANCAMENTOS!$E$6:$E$505,LANCAMENTOS!$B$6:$B$505,A179,LANCAMENTOS!$G$6:$G$505,"Previsto")</f>
        <v>0</v>
      </c>
      <c r="F179" s="15">
        <f>SUMIFS(LANCAMENTOS!$F$6:$F$505,LANCAMENTOS!$B$6:$B$505,A179,LANCAMENTOS!$G$6:$G$505,"Previsto")</f>
        <v>0</v>
      </c>
      <c r="G179" s="15">
        <f>CONFIG!$B$7+SUMIFS(LANCAMENTOS!$E$6:$E$505,LANCAMENTOS!$B$6:$B$505,"&gt;="&amp;CONFIG!$B$5,LANCAMENTOS!$B$6:$B$505,"&lt;="&amp;A179)-SUMIFS(LANCAMENTOS!$F$6:$F$505,LANCAMENTOS!$B$6:$B$505,"&gt;="&amp;CONFIG!$B$5,LANCAMENTOS!$B$6:$B$505,"&lt;="&amp;A179)</f>
        <v>17800</v>
      </c>
      <c r="H179" s="14" t="str">
        <f t="shared" si="4"/>
        <v>OK</v>
      </c>
      <c r="I179" s="15" t="str">
        <f ca="1">IF(AND(A179&gt;=TODAY(),A179&lt;=TODAY()+CONFIG!$B$6),G179,"")</f>
        <v/>
      </c>
      <c r="J179" s="14" t="str">
        <f ca="1">IF(AND(A179&gt;=TODAY(),A179&lt;=TODAY()+CONFIG!$B$6,G179&lt;0),"FALTA DE CAIXA","")</f>
        <v/>
      </c>
    </row>
    <row r="180" spans="1:10">
      <c r="A180" s="17">
        <f t="shared" si="5"/>
        <v>46410</v>
      </c>
      <c r="B180" s="15">
        <f>SUMIFS(LANCAMENTOS!$E$6:$E$505,LANCAMENTOS!$B$6:$B$505,A180,LANCAMENTOS!$G$6:$G$505,"Realizado")</f>
        <v>0</v>
      </c>
      <c r="C180" s="15">
        <f>SUMIFS(LANCAMENTOS!$F$6:$F$505,LANCAMENTOS!$B$6:$B$505,A180,LANCAMENTOS!$G$6:$G$505,"Realizado")</f>
        <v>0</v>
      </c>
      <c r="D180" s="15" t="str">
        <f ca="1">IF(A180&gt;TODAY(),"",CONFIG!$B$7+SUMIFS(LANCAMENTOS!$E$6:$E$505,LANCAMENTOS!$B$6:$B$505,"&gt;="&amp;CONFIG!$B$5,LANCAMENTOS!$B$6:$B$505,"&lt;="&amp;A180,LANCAMENTOS!$G$6:$G$505,"Realizado")-SUMIFS(LANCAMENTOS!$F$6:$F$505,LANCAMENTOS!$B$6:$B$505,"&gt;="&amp;CONFIG!$B$5,LANCAMENTOS!$B$6:$B$505,"&lt;="&amp;A180,LANCAMENTOS!$G$6:$G$505,"Realizado"))</f>
        <v/>
      </c>
      <c r="E180" s="15">
        <f>SUMIFS(LANCAMENTOS!$E$6:$E$505,LANCAMENTOS!$B$6:$B$505,A180,LANCAMENTOS!$G$6:$G$505,"Previsto")</f>
        <v>0</v>
      </c>
      <c r="F180" s="15">
        <f>SUMIFS(LANCAMENTOS!$F$6:$F$505,LANCAMENTOS!$B$6:$B$505,A180,LANCAMENTOS!$G$6:$G$505,"Previsto")</f>
        <v>0</v>
      </c>
      <c r="G180" s="15">
        <f>CONFIG!$B$7+SUMIFS(LANCAMENTOS!$E$6:$E$505,LANCAMENTOS!$B$6:$B$505,"&gt;="&amp;CONFIG!$B$5,LANCAMENTOS!$B$6:$B$505,"&lt;="&amp;A180)-SUMIFS(LANCAMENTOS!$F$6:$F$505,LANCAMENTOS!$B$6:$B$505,"&gt;="&amp;CONFIG!$B$5,LANCAMENTOS!$B$6:$B$505,"&lt;="&amp;A180)</f>
        <v>17800</v>
      </c>
      <c r="H180" s="14" t="str">
        <f t="shared" si="4"/>
        <v>OK</v>
      </c>
      <c r="I180" s="15" t="str">
        <f ca="1">IF(AND(A180&gt;=TODAY(),A180&lt;=TODAY()+CONFIG!$B$6),G180,"")</f>
        <v/>
      </c>
      <c r="J180" s="14" t="str">
        <f ca="1">IF(AND(A180&gt;=TODAY(),A180&lt;=TODAY()+CONFIG!$B$6,G180&lt;0),"FALTA DE CAIXA","")</f>
        <v/>
      </c>
    </row>
    <row r="181" spans="1:10">
      <c r="A181" s="17">
        <f t="shared" si="5"/>
        <v>46411</v>
      </c>
      <c r="B181" s="15">
        <f>SUMIFS(LANCAMENTOS!$E$6:$E$505,LANCAMENTOS!$B$6:$B$505,A181,LANCAMENTOS!$G$6:$G$505,"Realizado")</f>
        <v>0</v>
      </c>
      <c r="C181" s="15">
        <f>SUMIFS(LANCAMENTOS!$F$6:$F$505,LANCAMENTOS!$B$6:$B$505,A181,LANCAMENTOS!$G$6:$G$505,"Realizado")</f>
        <v>0</v>
      </c>
      <c r="D181" s="15" t="str">
        <f ca="1">IF(A181&gt;TODAY(),"",CONFIG!$B$7+SUMIFS(LANCAMENTOS!$E$6:$E$505,LANCAMENTOS!$B$6:$B$505,"&gt;="&amp;CONFIG!$B$5,LANCAMENTOS!$B$6:$B$505,"&lt;="&amp;A181,LANCAMENTOS!$G$6:$G$505,"Realizado")-SUMIFS(LANCAMENTOS!$F$6:$F$505,LANCAMENTOS!$B$6:$B$505,"&gt;="&amp;CONFIG!$B$5,LANCAMENTOS!$B$6:$B$505,"&lt;="&amp;A181,LANCAMENTOS!$G$6:$G$505,"Realizado"))</f>
        <v/>
      </c>
      <c r="E181" s="15">
        <f>SUMIFS(LANCAMENTOS!$E$6:$E$505,LANCAMENTOS!$B$6:$B$505,A181,LANCAMENTOS!$G$6:$G$505,"Previsto")</f>
        <v>0</v>
      </c>
      <c r="F181" s="15">
        <f>SUMIFS(LANCAMENTOS!$F$6:$F$505,LANCAMENTOS!$B$6:$B$505,A181,LANCAMENTOS!$G$6:$G$505,"Previsto")</f>
        <v>0</v>
      </c>
      <c r="G181" s="15">
        <f>CONFIG!$B$7+SUMIFS(LANCAMENTOS!$E$6:$E$505,LANCAMENTOS!$B$6:$B$505,"&gt;="&amp;CONFIG!$B$5,LANCAMENTOS!$B$6:$B$505,"&lt;="&amp;A181)-SUMIFS(LANCAMENTOS!$F$6:$F$505,LANCAMENTOS!$B$6:$B$505,"&gt;="&amp;CONFIG!$B$5,LANCAMENTOS!$B$6:$B$505,"&lt;="&amp;A181)</f>
        <v>17800</v>
      </c>
      <c r="H181" s="14" t="str">
        <f t="shared" si="4"/>
        <v>OK</v>
      </c>
      <c r="I181" s="15" t="str">
        <f ca="1">IF(AND(A181&gt;=TODAY(),A181&lt;=TODAY()+CONFIG!$B$6),G181,"")</f>
        <v/>
      </c>
      <c r="J181" s="14" t="str">
        <f ca="1">IF(AND(A181&gt;=TODAY(),A181&lt;=TODAY()+CONFIG!$B$6,G181&lt;0),"FALTA DE CAIXA","")</f>
        <v/>
      </c>
    </row>
    <row r="182" spans="1:10">
      <c r="A182" s="17">
        <f t="shared" si="5"/>
        <v>46412</v>
      </c>
      <c r="B182" s="15">
        <f>SUMIFS(LANCAMENTOS!$E$6:$E$505,LANCAMENTOS!$B$6:$B$505,A182,LANCAMENTOS!$G$6:$G$505,"Realizado")</f>
        <v>0</v>
      </c>
      <c r="C182" s="15">
        <f>SUMIFS(LANCAMENTOS!$F$6:$F$505,LANCAMENTOS!$B$6:$B$505,A182,LANCAMENTOS!$G$6:$G$505,"Realizado")</f>
        <v>0</v>
      </c>
      <c r="D182" s="15" t="str">
        <f ca="1">IF(A182&gt;TODAY(),"",CONFIG!$B$7+SUMIFS(LANCAMENTOS!$E$6:$E$505,LANCAMENTOS!$B$6:$B$505,"&gt;="&amp;CONFIG!$B$5,LANCAMENTOS!$B$6:$B$505,"&lt;="&amp;A182,LANCAMENTOS!$G$6:$G$505,"Realizado")-SUMIFS(LANCAMENTOS!$F$6:$F$505,LANCAMENTOS!$B$6:$B$505,"&gt;="&amp;CONFIG!$B$5,LANCAMENTOS!$B$6:$B$505,"&lt;="&amp;A182,LANCAMENTOS!$G$6:$G$505,"Realizado"))</f>
        <v/>
      </c>
      <c r="E182" s="15">
        <f>SUMIFS(LANCAMENTOS!$E$6:$E$505,LANCAMENTOS!$B$6:$B$505,A182,LANCAMENTOS!$G$6:$G$505,"Previsto")</f>
        <v>0</v>
      </c>
      <c r="F182" s="15">
        <f>SUMIFS(LANCAMENTOS!$F$6:$F$505,LANCAMENTOS!$B$6:$B$505,A182,LANCAMENTOS!$G$6:$G$505,"Previsto")</f>
        <v>0</v>
      </c>
      <c r="G182" s="15">
        <f>CONFIG!$B$7+SUMIFS(LANCAMENTOS!$E$6:$E$505,LANCAMENTOS!$B$6:$B$505,"&gt;="&amp;CONFIG!$B$5,LANCAMENTOS!$B$6:$B$505,"&lt;="&amp;A182)-SUMIFS(LANCAMENTOS!$F$6:$F$505,LANCAMENTOS!$B$6:$B$505,"&gt;="&amp;CONFIG!$B$5,LANCAMENTOS!$B$6:$B$505,"&lt;="&amp;A182)</f>
        <v>17800</v>
      </c>
      <c r="H182" s="14" t="str">
        <f t="shared" si="4"/>
        <v>OK</v>
      </c>
      <c r="I182" s="15" t="str">
        <f ca="1">IF(AND(A182&gt;=TODAY(),A182&lt;=TODAY()+CONFIG!$B$6),G182,"")</f>
        <v/>
      </c>
      <c r="J182" s="14" t="str">
        <f ca="1">IF(AND(A182&gt;=TODAY(),A182&lt;=TODAY()+CONFIG!$B$6,G182&lt;0),"FALTA DE CAIXA","")</f>
        <v/>
      </c>
    </row>
    <row r="183" spans="1:10">
      <c r="A183" s="17">
        <f t="shared" si="5"/>
        <v>46413</v>
      </c>
      <c r="B183" s="15">
        <f>SUMIFS(LANCAMENTOS!$E$6:$E$505,LANCAMENTOS!$B$6:$B$505,A183,LANCAMENTOS!$G$6:$G$505,"Realizado")</f>
        <v>0</v>
      </c>
      <c r="C183" s="15">
        <f>SUMIFS(LANCAMENTOS!$F$6:$F$505,LANCAMENTOS!$B$6:$B$505,A183,LANCAMENTOS!$G$6:$G$505,"Realizado")</f>
        <v>0</v>
      </c>
      <c r="D183" s="15" t="str">
        <f ca="1">IF(A183&gt;TODAY(),"",CONFIG!$B$7+SUMIFS(LANCAMENTOS!$E$6:$E$505,LANCAMENTOS!$B$6:$B$505,"&gt;="&amp;CONFIG!$B$5,LANCAMENTOS!$B$6:$B$505,"&lt;="&amp;A183,LANCAMENTOS!$G$6:$G$505,"Realizado")-SUMIFS(LANCAMENTOS!$F$6:$F$505,LANCAMENTOS!$B$6:$B$505,"&gt;="&amp;CONFIG!$B$5,LANCAMENTOS!$B$6:$B$505,"&lt;="&amp;A183,LANCAMENTOS!$G$6:$G$505,"Realizado"))</f>
        <v/>
      </c>
      <c r="E183" s="15">
        <f>SUMIFS(LANCAMENTOS!$E$6:$E$505,LANCAMENTOS!$B$6:$B$505,A183,LANCAMENTOS!$G$6:$G$505,"Previsto")</f>
        <v>0</v>
      </c>
      <c r="F183" s="15">
        <f>SUMIFS(LANCAMENTOS!$F$6:$F$505,LANCAMENTOS!$B$6:$B$505,A183,LANCAMENTOS!$G$6:$G$505,"Previsto")</f>
        <v>0</v>
      </c>
      <c r="G183" s="15">
        <f>CONFIG!$B$7+SUMIFS(LANCAMENTOS!$E$6:$E$505,LANCAMENTOS!$B$6:$B$505,"&gt;="&amp;CONFIG!$B$5,LANCAMENTOS!$B$6:$B$505,"&lt;="&amp;A183)-SUMIFS(LANCAMENTOS!$F$6:$F$505,LANCAMENTOS!$B$6:$B$505,"&gt;="&amp;CONFIG!$B$5,LANCAMENTOS!$B$6:$B$505,"&lt;="&amp;A183)</f>
        <v>17800</v>
      </c>
      <c r="H183" s="14" t="str">
        <f t="shared" si="4"/>
        <v>OK</v>
      </c>
      <c r="I183" s="15" t="str">
        <f ca="1">IF(AND(A183&gt;=TODAY(),A183&lt;=TODAY()+CONFIG!$B$6),G183,"")</f>
        <v/>
      </c>
      <c r="J183" s="14" t="str">
        <f ca="1">IF(AND(A183&gt;=TODAY(),A183&lt;=TODAY()+CONFIG!$B$6,G183&lt;0),"FALTA DE CAIXA","")</f>
        <v/>
      </c>
    </row>
    <row r="184" spans="1:10">
      <c r="A184" s="17">
        <f t="shared" si="5"/>
        <v>46414</v>
      </c>
      <c r="B184" s="15">
        <f>SUMIFS(LANCAMENTOS!$E$6:$E$505,LANCAMENTOS!$B$6:$B$505,A184,LANCAMENTOS!$G$6:$G$505,"Realizado")</f>
        <v>0</v>
      </c>
      <c r="C184" s="15">
        <f>SUMIFS(LANCAMENTOS!$F$6:$F$505,LANCAMENTOS!$B$6:$B$505,A184,LANCAMENTOS!$G$6:$G$505,"Realizado")</f>
        <v>0</v>
      </c>
      <c r="D184" s="15" t="str">
        <f ca="1">IF(A184&gt;TODAY(),"",CONFIG!$B$7+SUMIFS(LANCAMENTOS!$E$6:$E$505,LANCAMENTOS!$B$6:$B$505,"&gt;="&amp;CONFIG!$B$5,LANCAMENTOS!$B$6:$B$505,"&lt;="&amp;A184,LANCAMENTOS!$G$6:$G$505,"Realizado")-SUMIFS(LANCAMENTOS!$F$6:$F$505,LANCAMENTOS!$B$6:$B$505,"&gt;="&amp;CONFIG!$B$5,LANCAMENTOS!$B$6:$B$505,"&lt;="&amp;A184,LANCAMENTOS!$G$6:$G$505,"Realizado"))</f>
        <v/>
      </c>
      <c r="E184" s="15">
        <f>SUMIFS(LANCAMENTOS!$E$6:$E$505,LANCAMENTOS!$B$6:$B$505,A184,LANCAMENTOS!$G$6:$G$505,"Previsto")</f>
        <v>0</v>
      </c>
      <c r="F184" s="15">
        <f>SUMIFS(LANCAMENTOS!$F$6:$F$505,LANCAMENTOS!$B$6:$B$505,A184,LANCAMENTOS!$G$6:$G$505,"Previsto")</f>
        <v>0</v>
      </c>
      <c r="G184" s="15">
        <f>CONFIG!$B$7+SUMIFS(LANCAMENTOS!$E$6:$E$505,LANCAMENTOS!$B$6:$B$505,"&gt;="&amp;CONFIG!$B$5,LANCAMENTOS!$B$6:$B$505,"&lt;="&amp;A184)-SUMIFS(LANCAMENTOS!$F$6:$F$505,LANCAMENTOS!$B$6:$B$505,"&gt;="&amp;CONFIG!$B$5,LANCAMENTOS!$B$6:$B$505,"&lt;="&amp;A184)</f>
        <v>17800</v>
      </c>
      <c r="H184" s="14" t="str">
        <f t="shared" si="4"/>
        <v>OK</v>
      </c>
      <c r="I184" s="15" t="str">
        <f ca="1">IF(AND(A184&gt;=TODAY(),A184&lt;=TODAY()+CONFIG!$B$6),G184,"")</f>
        <v/>
      </c>
      <c r="J184" s="14" t="str">
        <f ca="1">IF(AND(A184&gt;=TODAY(),A184&lt;=TODAY()+CONFIG!$B$6,G184&lt;0),"FALTA DE CAIXA","")</f>
        <v/>
      </c>
    </row>
    <row r="185" spans="1:10">
      <c r="A185" s="17">
        <f t="shared" si="5"/>
        <v>46415</v>
      </c>
      <c r="B185" s="15">
        <f>SUMIFS(LANCAMENTOS!$E$6:$E$505,LANCAMENTOS!$B$6:$B$505,A185,LANCAMENTOS!$G$6:$G$505,"Realizado")</f>
        <v>0</v>
      </c>
      <c r="C185" s="15">
        <f>SUMIFS(LANCAMENTOS!$F$6:$F$505,LANCAMENTOS!$B$6:$B$505,A185,LANCAMENTOS!$G$6:$G$505,"Realizado")</f>
        <v>0</v>
      </c>
      <c r="D185" s="15" t="str">
        <f ca="1">IF(A185&gt;TODAY(),"",CONFIG!$B$7+SUMIFS(LANCAMENTOS!$E$6:$E$505,LANCAMENTOS!$B$6:$B$505,"&gt;="&amp;CONFIG!$B$5,LANCAMENTOS!$B$6:$B$505,"&lt;="&amp;A185,LANCAMENTOS!$G$6:$G$505,"Realizado")-SUMIFS(LANCAMENTOS!$F$6:$F$505,LANCAMENTOS!$B$6:$B$505,"&gt;="&amp;CONFIG!$B$5,LANCAMENTOS!$B$6:$B$505,"&lt;="&amp;A185,LANCAMENTOS!$G$6:$G$505,"Realizado"))</f>
        <v/>
      </c>
      <c r="E185" s="15">
        <f>SUMIFS(LANCAMENTOS!$E$6:$E$505,LANCAMENTOS!$B$6:$B$505,A185,LANCAMENTOS!$G$6:$G$505,"Previsto")</f>
        <v>0</v>
      </c>
      <c r="F185" s="15">
        <f>SUMIFS(LANCAMENTOS!$F$6:$F$505,LANCAMENTOS!$B$6:$B$505,A185,LANCAMENTOS!$G$6:$G$505,"Previsto")</f>
        <v>0</v>
      </c>
      <c r="G185" s="15">
        <f>CONFIG!$B$7+SUMIFS(LANCAMENTOS!$E$6:$E$505,LANCAMENTOS!$B$6:$B$505,"&gt;="&amp;CONFIG!$B$5,LANCAMENTOS!$B$6:$B$505,"&lt;="&amp;A185)-SUMIFS(LANCAMENTOS!$F$6:$F$505,LANCAMENTOS!$B$6:$B$505,"&gt;="&amp;CONFIG!$B$5,LANCAMENTOS!$B$6:$B$505,"&lt;="&amp;A185)</f>
        <v>17800</v>
      </c>
      <c r="H185" s="14" t="str">
        <f t="shared" si="4"/>
        <v>OK</v>
      </c>
      <c r="I185" s="15" t="str">
        <f ca="1">IF(AND(A185&gt;=TODAY(),A185&lt;=TODAY()+CONFIG!$B$6),G185,"")</f>
        <v/>
      </c>
      <c r="J185" s="14" t="str">
        <f ca="1">IF(AND(A185&gt;=TODAY(),A185&lt;=TODAY()+CONFIG!$B$6,G185&lt;0),"FALTA DE CAIXA","")</f>
        <v/>
      </c>
    </row>
    <row r="186" spans="1:10">
      <c r="A186" s="17">
        <f t="shared" si="5"/>
        <v>46416</v>
      </c>
      <c r="B186" s="15">
        <f>SUMIFS(LANCAMENTOS!$E$6:$E$505,LANCAMENTOS!$B$6:$B$505,A186,LANCAMENTOS!$G$6:$G$505,"Realizado")</f>
        <v>0</v>
      </c>
      <c r="C186" s="15">
        <f>SUMIFS(LANCAMENTOS!$F$6:$F$505,LANCAMENTOS!$B$6:$B$505,A186,LANCAMENTOS!$G$6:$G$505,"Realizado")</f>
        <v>0</v>
      </c>
      <c r="D186" s="15" t="str">
        <f ca="1">IF(A186&gt;TODAY(),"",CONFIG!$B$7+SUMIFS(LANCAMENTOS!$E$6:$E$505,LANCAMENTOS!$B$6:$B$505,"&gt;="&amp;CONFIG!$B$5,LANCAMENTOS!$B$6:$B$505,"&lt;="&amp;A186,LANCAMENTOS!$G$6:$G$505,"Realizado")-SUMIFS(LANCAMENTOS!$F$6:$F$505,LANCAMENTOS!$B$6:$B$505,"&gt;="&amp;CONFIG!$B$5,LANCAMENTOS!$B$6:$B$505,"&lt;="&amp;A186,LANCAMENTOS!$G$6:$G$505,"Realizado"))</f>
        <v/>
      </c>
      <c r="E186" s="15">
        <f>SUMIFS(LANCAMENTOS!$E$6:$E$505,LANCAMENTOS!$B$6:$B$505,A186,LANCAMENTOS!$G$6:$G$505,"Previsto")</f>
        <v>0</v>
      </c>
      <c r="F186" s="15">
        <f>SUMIFS(LANCAMENTOS!$F$6:$F$505,LANCAMENTOS!$B$6:$B$505,A186,LANCAMENTOS!$G$6:$G$505,"Previsto")</f>
        <v>0</v>
      </c>
      <c r="G186" s="15">
        <f>CONFIG!$B$7+SUMIFS(LANCAMENTOS!$E$6:$E$505,LANCAMENTOS!$B$6:$B$505,"&gt;="&amp;CONFIG!$B$5,LANCAMENTOS!$B$6:$B$505,"&lt;="&amp;A186)-SUMIFS(LANCAMENTOS!$F$6:$F$505,LANCAMENTOS!$B$6:$B$505,"&gt;="&amp;CONFIG!$B$5,LANCAMENTOS!$B$6:$B$505,"&lt;="&amp;A186)</f>
        <v>17800</v>
      </c>
      <c r="H186" s="14" t="str">
        <f t="shared" si="4"/>
        <v>OK</v>
      </c>
      <c r="I186" s="15" t="str">
        <f ca="1">IF(AND(A186&gt;=TODAY(),A186&lt;=TODAY()+CONFIG!$B$6),G186,"")</f>
        <v/>
      </c>
      <c r="J186" s="14" t="str">
        <f ca="1">IF(AND(A186&gt;=TODAY(),A186&lt;=TODAY()+CONFIG!$B$6,G186&lt;0),"FALTA DE CAIXA","")</f>
        <v/>
      </c>
    </row>
    <row r="187" spans="1:10">
      <c r="A187" s="17">
        <f t="shared" si="5"/>
        <v>46417</v>
      </c>
      <c r="B187" s="15">
        <f>SUMIFS(LANCAMENTOS!$E$6:$E$505,LANCAMENTOS!$B$6:$B$505,A187,LANCAMENTOS!$G$6:$G$505,"Realizado")</f>
        <v>0</v>
      </c>
      <c r="C187" s="15">
        <f>SUMIFS(LANCAMENTOS!$F$6:$F$505,LANCAMENTOS!$B$6:$B$505,A187,LANCAMENTOS!$G$6:$G$505,"Realizado")</f>
        <v>0</v>
      </c>
      <c r="D187" s="15" t="str">
        <f ca="1">IF(A187&gt;TODAY(),"",CONFIG!$B$7+SUMIFS(LANCAMENTOS!$E$6:$E$505,LANCAMENTOS!$B$6:$B$505,"&gt;="&amp;CONFIG!$B$5,LANCAMENTOS!$B$6:$B$505,"&lt;="&amp;A187,LANCAMENTOS!$G$6:$G$505,"Realizado")-SUMIFS(LANCAMENTOS!$F$6:$F$505,LANCAMENTOS!$B$6:$B$505,"&gt;="&amp;CONFIG!$B$5,LANCAMENTOS!$B$6:$B$505,"&lt;="&amp;A187,LANCAMENTOS!$G$6:$G$505,"Realizado"))</f>
        <v/>
      </c>
      <c r="E187" s="15">
        <f>SUMIFS(LANCAMENTOS!$E$6:$E$505,LANCAMENTOS!$B$6:$B$505,A187,LANCAMENTOS!$G$6:$G$505,"Previsto")</f>
        <v>0</v>
      </c>
      <c r="F187" s="15">
        <f>SUMIFS(LANCAMENTOS!$F$6:$F$505,LANCAMENTOS!$B$6:$B$505,A187,LANCAMENTOS!$G$6:$G$505,"Previsto")</f>
        <v>0</v>
      </c>
      <c r="G187" s="15">
        <f>CONFIG!$B$7+SUMIFS(LANCAMENTOS!$E$6:$E$505,LANCAMENTOS!$B$6:$B$505,"&gt;="&amp;CONFIG!$B$5,LANCAMENTOS!$B$6:$B$505,"&lt;="&amp;A187)-SUMIFS(LANCAMENTOS!$F$6:$F$505,LANCAMENTOS!$B$6:$B$505,"&gt;="&amp;CONFIG!$B$5,LANCAMENTOS!$B$6:$B$505,"&lt;="&amp;A187)</f>
        <v>17800</v>
      </c>
      <c r="H187" s="14" t="str">
        <f t="shared" si="4"/>
        <v>OK</v>
      </c>
      <c r="I187" s="15" t="str">
        <f ca="1">IF(AND(A187&gt;=TODAY(),A187&lt;=TODAY()+CONFIG!$B$6),G187,"")</f>
        <v/>
      </c>
      <c r="J187" s="14" t="str">
        <f ca="1">IF(AND(A187&gt;=TODAY(),A187&lt;=TODAY()+CONFIG!$B$6,G187&lt;0),"FALTA DE CAIXA","")</f>
        <v/>
      </c>
    </row>
    <row r="188" spans="1:10">
      <c r="A188" s="17">
        <f t="shared" si="5"/>
        <v>46418</v>
      </c>
      <c r="B188" s="15">
        <f>SUMIFS(LANCAMENTOS!$E$6:$E$505,LANCAMENTOS!$B$6:$B$505,A188,LANCAMENTOS!$G$6:$G$505,"Realizado")</f>
        <v>0</v>
      </c>
      <c r="C188" s="15">
        <f>SUMIFS(LANCAMENTOS!$F$6:$F$505,LANCAMENTOS!$B$6:$B$505,A188,LANCAMENTOS!$G$6:$G$505,"Realizado")</f>
        <v>0</v>
      </c>
      <c r="D188" s="15" t="str">
        <f ca="1">IF(A188&gt;TODAY(),"",CONFIG!$B$7+SUMIFS(LANCAMENTOS!$E$6:$E$505,LANCAMENTOS!$B$6:$B$505,"&gt;="&amp;CONFIG!$B$5,LANCAMENTOS!$B$6:$B$505,"&lt;="&amp;A188,LANCAMENTOS!$G$6:$G$505,"Realizado")-SUMIFS(LANCAMENTOS!$F$6:$F$505,LANCAMENTOS!$B$6:$B$505,"&gt;="&amp;CONFIG!$B$5,LANCAMENTOS!$B$6:$B$505,"&lt;="&amp;A188,LANCAMENTOS!$G$6:$G$505,"Realizado"))</f>
        <v/>
      </c>
      <c r="E188" s="15">
        <f>SUMIFS(LANCAMENTOS!$E$6:$E$505,LANCAMENTOS!$B$6:$B$505,A188,LANCAMENTOS!$G$6:$G$505,"Previsto")</f>
        <v>0</v>
      </c>
      <c r="F188" s="15">
        <f>SUMIFS(LANCAMENTOS!$F$6:$F$505,LANCAMENTOS!$B$6:$B$505,A188,LANCAMENTOS!$G$6:$G$505,"Previsto")</f>
        <v>0</v>
      </c>
      <c r="G188" s="15">
        <f>CONFIG!$B$7+SUMIFS(LANCAMENTOS!$E$6:$E$505,LANCAMENTOS!$B$6:$B$505,"&gt;="&amp;CONFIG!$B$5,LANCAMENTOS!$B$6:$B$505,"&lt;="&amp;A188)-SUMIFS(LANCAMENTOS!$F$6:$F$505,LANCAMENTOS!$B$6:$B$505,"&gt;="&amp;CONFIG!$B$5,LANCAMENTOS!$B$6:$B$505,"&lt;="&amp;A188)</f>
        <v>17800</v>
      </c>
      <c r="H188" s="14" t="str">
        <f t="shared" si="4"/>
        <v>OK</v>
      </c>
      <c r="I188" s="15" t="str">
        <f ca="1">IF(AND(A188&gt;=TODAY(),A188&lt;=TODAY()+CONFIG!$B$6),G188,"")</f>
        <v/>
      </c>
      <c r="J188" s="14" t="str">
        <f ca="1">IF(AND(A188&gt;=TODAY(),A188&lt;=TODAY()+CONFIG!$B$6,G188&lt;0),"FALTA DE CAIXA","")</f>
        <v/>
      </c>
    </row>
    <row r="189" spans="1:10">
      <c r="A189" s="17">
        <f t="shared" si="5"/>
        <v>46419</v>
      </c>
      <c r="B189" s="15">
        <f>SUMIFS(LANCAMENTOS!$E$6:$E$505,LANCAMENTOS!$B$6:$B$505,A189,LANCAMENTOS!$G$6:$G$505,"Realizado")</f>
        <v>0</v>
      </c>
      <c r="C189" s="15">
        <f>SUMIFS(LANCAMENTOS!$F$6:$F$505,LANCAMENTOS!$B$6:$B$505,A189,LANCAMENTOS!$G$6:$G$505,"Realizado")</f>
        <v>0</v>
      </c>
      <c r="D189" s="15" t="str">
        <f ca="1">IF(A189&gt;TODAY(),"",CONFIG!$B$7+SUMIFS(LANCAMENTOS!$E$6:$E$505,LANCAMENTOS!$B$6:$B$505,"&gt;="&amp;CONFIG!$B$5,LANCAMENTOS!$B$6:$B$505,"&lt;="&amp;A189,LANCAMENTOS!$G$6:$G$505,"Realizado")-SUMIFS(LANCAMENTOS!$F$6:$F$505,LANCAMENTOS!$B$6:$B$505,"&gt;="&amp;CONFIG!$B$5,LANCAMENTOS!$B$6:$B$505,"&lt;="&amp;A189,LANCAMENTOS!$G$6:$G$505,"Realizado"))</f>
        <v/>
      </c>
      <c r="E189" s="15">
        <f>SUMIFS(LANCAMENTOS!$E$6:$E$505,LANCAMENTOS!$B$6:$B$505,A189,LANCAMENTOS!$G$6:$G$505,"Previsto")</f>
        <v>0</v>
      </c>
      <c r="F189" s="15">
        <f>SUMIFS(LANCAMENTOS!$F$6:$F$505,LANCAMENTOS!$B$6:$B$505,A189,LANCAMENTOS!$G$6:$G$505,"Previsto")</f>
        <v>0</v>
      </c>
      <c r="G189" s="15">
        <f>CONFIG!$B$7+SUMIFS(LANCAMENTOS!$E$6:$E$505,LANCAMENTOS!$B$6:$B$505,"&gt;="&amp;CONFIG!$B$5,LANCAMENTOS!$B$6:$B$505,"&lt;="&amp;A189)-SUMIFS(LANCAMENTOS!$F$6:$F$505,LANCAMENTOS!$B$6:$B$505,"&gt;="&amp;CONFIG!$B$5,LANCAMENTOS!$B$6:$B$505,"&lt;="&amp;A189)</f>
        <v>17800</v>
      </c>
      <c r="H189" s="14" t="str">
        <f t="shared" si="4"/>
        <v>OK</v>
      </c>
      <c r="I189" s="15" t="str">
        <f ca="1">IF(AND(A189&gt;=TODAY(),A189&lt;=TODAY()+CONFIG!$B$6),G189,"")</f>
        <v/>
      </c>
      <c r="J189" s="14" t="str">
        <f ca="1">IF(AND(A189&gt;=TODAY(),A189&lt;=TODAY()+CONFIG!$B$6,G189&lt;0),"FALTA DE CAIXA","")</f>
        <v/>
      </c>
    </row>
    <row r="190" spans="1:10">
      <c r="A190" s="17">
        <f t="shared" si="5"/>
        <v>46420</v>
      </c>
      <c r="B190" s="15">
        <f>SUMIFS(LANCAMENTOS!$E$6:$E$505,LANCAMENTOS!$B$6:$B$505,A190,LANCAMENTOS!$G$6:$G$505,"Realizado")</f>
        <v>0</v>
      </c>
      <c r="C190" s="15">
        <f>SUMIFS(LANCAMENTOS!$F$6:$F$505,LANCAMENTOS!$B$6:$B$505,A190,LANCAMENTOS!$G$6:$G$505,"Realizado")</f>
        <v>0</v>
      </c>
      <c r="D190" s="15" t="str">
        <f ca="1">IF(A190&gt;TODAY(),"",CONFIG!$B$7+SUMIFS(LANCAMENTOS!$E$6:$E$505,LANCAMENTOS!$B$6:$B$505,"&gt;="&amp;CONFIG!$B$5,LANCAMENTOS!$B$6:$B$505,"&lt;="&amp;A190,LANCAMENTOS!$G$6:$G$505,"Realizado")-SUMIFS(LANCAMENTOS!$F$6:$F$505,LANCAMENTOS!$B$6:$B$505,"&gt;="&amp;CONFIG!$B$5,LANCAMENTOS!$B$6:$B$505,"&lt;="&amp;A190,LANCAMENTOS!$G$6:$G$505,"Realizado"))</f>
        <v/>
      </c>
      <c r="E190" s="15">
        <f>SUMIFS(LANCAMENTOS!$E$6:$E$505,LANCAMENTOS!$B$6:$B$505,A190,LANCAMENTOS!$G$6:$G$505,"Previsto")</f>
        <v>0</v>
      </c>
      <c r="F190" s="15">
        <f>SUMIFS(LANCAMENTOS!$F$6:$F$505,LANCAMENTOS!$B$6:$B$505,A190,LANCAMENTOS!$G$6:$G$505,"Previsto")</f>
        <v>0</v>
      </c>
      <c r="G190" s="15">
        <f>CONFIG!$B$7+SUMIFS(LANCAMENTOS!$E$6:$E$505,LANCAMENTOS!$B$6:$B$505,"&gt;="&amp;CONFIG!$B$5,LANCAMENTOS!$B$6:$B$505,"&lt;="&amp;A190)-SUMIFS(LANCAMENTOS!$F$6:$F$505,LANCAMENTOS!$B$6:$B$505,"&gt;="&amp;CONFIG!$B$5,LANCAMENTOS!$B$6:$B$505,"&lt;="&amp;A190)</f>
        <v>17800</v>
      </c>
      <c r="H190" s="14" t="str">
        <f t="shared" si="4"/>
        <v>OK</v>
      </c>
      <c r="I190" s="15" t="str">
        <f ca="1">IF(AND(A190&gt;=TODAY(),A190&lt;=TODAY()+CONFIG!$B$6),G190,"")</f>
        <v/>
      </c>
      <c r="J190" s="14" t="str">
        <f ca="1">IF(AND(A190&gt;=TODAY(),A190&lt;=TODAY()+CONFIG!$B$6,G190&lt;0),"FALTA DE CAIXA","")</f>
        <v/>
      </c>
    </row>
    <row r="191" spans="1:10">
      <c r="A191" s="17">
        <f t="shared" si="5"/>
        <v>46421</v>
      </c>
      <c r="B191" s="15">
        <f>SUMIFS(LANCAMENTOS!$E$6:$E$505,LANCAMENTOS!$B$6:$B$505,A191,LANCAMENTOS!$G$6:$G$505,"Realizado")</f>
        <v>0</v>
      </c>
      <c r="C191" s="15">
        <f>SUMIFS(LANCAMENTOS!$F$6:$F$505,LANCAMENTOS!$B$6:$B$505,A191,LANCAMENTOS!$G$6:$G$505,"Realizado")</f>
        <v>0</v>
      </c>
      <c r="D191" s="15" t="str">
        <f ca="1">IF(A191&gt;TODAY(),"",CONFIG!$B$7+SUMIFS(LANCAMENTOS!$E$6:$E$505,LANCAMENTOS!$B$6:$B$505,"&gt;="&amp;CONFIG!$B$5,LANCAMENTOS!$B$6:$B$505,"&lt;="&amp;A191,LANCAMENTOS!$G$6:$G$505,"Realizado")-SUMIFS(LANCAMENTOS!$F$6:$F$505,LANCAMENTOS!$B$6:$B$505,"&gt;="&amp;CONFIG!$B$5,LANCAMENTOS!$B$6:$B$505,"&lt;="&amp;A191,LANCAMENTOS!$G$6:$G$505,"Realizado"))</f>
        <v/>
      </c>
      <c r="E191" s="15">
        <f>SUMIFS(LANCAMENTOS!$E$6:$E$505,LANCAMENTOS!$B$6:$B$505,A191,LANCAMENTOS!$G$6:$G$505,"Previsto")</f>
        <v>0</v>
      </c>
      <c r="F191" s="15">
        <f>SUMIFS(LANCAMENTOS!$F$6:$F$505,LANCAMENTOS!$B$6:$B$505,A191,LANCAMENTOS!$G$6:$G$505,"Previsto")</f>
        <v>0</v>
      </c>
      <c r="G191" s="15">
        <f>CONFIG!$B$7+SUMIFS(LANCAMENTOS!$E$6:$E$505,LANCAMENTOS!$B$6:$B$505,"&gt;="&amp;CONFIG!$B$5,LANCAMENTOS!$B$6:$B$505,"&lt;="&amp;A191)-SUMIFS(LANCAMENTOS!$F$6:$F$505,LANCAMENTOS!$B$6:$B$505,"&gt;="&amp;CONFIG!$B$5,LANCAMENTOS!$B$6:$B$505,"&lt;="&amp;A191)</f>
        <v>17800</v>
      </c>
      <c r="H191" s="14" t="str">
        <f t="shared" si="4"/>
        <v>OK</v>
      </c>
      <c r="I191" s="15" t="str">
        <f ca="1">IF(AND(A191&gt;=TODAY(),A191&lt;=TODAY()+CONFIG!$B$6),G191,"")</f>
        <v/>
      </c>
      <c r="J191" s="14" t="str">
        <f ca="1">IF(AND(A191&gt;=TODAY(),A191&lt;=TODAY()+CONFIG!$B$6,G191&lt;0),"FALTA DE CAIXA","")</f>
        <v/>
      </c>
    </row>
    <row r="192" spans="1:10">
      <c r="A192" s="17">
        <f t="shared" si="5"/>
        <v>46422</v>
      </c>
      <c r="B192" s="15">
        <f>SUMIFS(LANCAMENTOS!$E$6:$E$505,LANCAMENTOS!$B$6:$B$505,A192,LANCAMENTOS!$G$6:$G$505,"Realizado")</f>
        <v>0</v>
      </c>
      <c r="C192" s="15">
        <f>SUMIFS(LANCAMENTOS!$F$6:$F$505,LANCAMENTOS!$B$6:$B$505,A192,LANCAMENTOS!$G$6:$G$505,"Realizado")</f>
        <v>0</v>
      </c>
      <c r="D192" s="15" t="str">
        <f ca="1">IF(A192&gt;TODAY(),"",CONFIG!$B$7+SUMIFS(LANCAMENTOS!$E$6:$E$505,LANCAMENTOS!$B$6:$B$505,"&gt;="&amp;CONFIG!$B$5,LANCAMENTOS!$B$6:$B$505,"&lt;="&amp;A192,LANCAMENTOS!$G$6:$G$505,"Realizado")-SUMIFS(LANCAMENTOS!$F$6:$F$505,LANCAMENTOS!$B$6:$B$505,"&gt;="&amp;CONFIG!$B$5,LANCAMENTOS!$B$6:$B$505,"&lt;="&amp;A192,LANCAMENTOS!$G$6:$G$505,"Realizado"))</f>
        <v/>
      </c>
      <c r="E192" s="15">
        <f>SUMIFS(LANCAMENTOS!$E$6:$E$505,LANCAMENTOS!$B$6:$B$505,A192,LANCAMENTOS!$G$6:$G$505,"Previsto")</f>
        <v>0</v>
      </c>
      <c r="F192" s="15">
        <f>SUMIFS(LANCAMENTOS!$F$6:$F$505,LANCAMENTOS!$B$6:$B$505,A192,LANCAMENTOS!$G$6:$G$505,"Previsto")</f>
        <v>0</v>
      </c>
      <c r="G192" s="15">
        <f>CONFIG!$B$7+SUMIFS(LANCAMENTOS!$E$6:$E$505,LANCAMENTOS!$B$6:$B$505,"&gt;="&amp;CONFIG!$B$5,LANCAMENTOS!$B$6:$B$505,"&lt;="&amp;A192)-SUMIFS(LANCAMENTOS!$F$6:$F$505,LANCAMENTOS!$B$6:$B$505,"&gt;="&amp;CONFIG!$B$5,LANCAMENTOS!$B$6:$B$505,"&lt;="&amp;A192)</f>
        <v>17800</v>
      </c>
      <c r="H192" s="14" t="str">
        <f t="shared" si="4"/>
        <v>OK</v>
      </c>
      <c r="I192" s="15" t="str">
        <f ca="1">IF(AND(A192&gt;=TODAY(),A192&lt;=TODAY()+CONFIG!$B$6),G192,"")</f>
        <v/>
      </c>
      <c r="J192" s="14" t="str">
        <f ca="1">IF(AND(A192&gt;=TODAY(),A192&lt;=TODAY()+CONFIG!$B$6,G192&lt;0),"FALTA DE CAIXA","")</f>
        <v/>
      </c>
    </row>
    <row r="193" spans="1:10">
      <c r="A193" s="17">
        <f t="shared" si="5"/>
        <v>46423</v>
      </c>
      <c r="B193" s="15">
        <f>SUMIFS(LANCAMENTOS!$E$6:$E$505,LANCAMENTOS!$B$6:$B$505,A193,LANCAMENTOS!$G$6:$G$505,"Realizado")</f>
        <v>0</v>
      </c>
      <c r="C193" s="15">
        <f>SUMIFS(LANCAMENTOS!$F$6:$F$505,LANCAMENTOS!$B$6:$B$505,A193,LANCAMENTOS!$G$6:$G$505,"Realizado")</f>
        <v>0</v>
      </c>
      <c r="D193" s="15" t="str">
        <f ca="1">IF(A193&gt;TODAY(),"",CONFIG!$B$7+SUMIFS(LANCAMENTOS!$E$6:$E$505,LANCAMENTOS!$B$6:$B$505,"&gt;="&amp;CONFIG!$B$5,LANCAMENTOS!$B$6:$B$505,"&lt;="&amp;A193,LANCAMENTOS!$G$6:$G$505,"Realizado")-SUMIFS(LANCAMENTOS!$F$6:$F$505,LANCAMENTOS!$B$6:$B$505,"&gt;="&amp;CONFIG!$B$5,LANCAMENTOS!$B$6:$B$505,"&lt;="&amp;A193,LANCAMENTOS!$G$6:$G$505,"Realizado"))</f>
        <v/>
      </c>
      <c r="E193" s="15">
        <f>SUMIFS(LANCAMENTOS!$E$6:$E$505,LANCAMENTOS!$B$6:$B$505,A193,LANCAMENTOS!$G$6:$G$505,"Previsto")</f>
        <v>0</v>
      </c>
      <c r="F193" s="15">
        <f>SUMIFS(LANCAMENTOS!$F$6:$F$505,LANCAMENTOS!$B$6:$B$505,A193,LANCAMENTOS!$G$6:$G$505,"Previsto")</f>
        <v>0</v>
      </c>
      <c r="G193" s="15">
        <f>CONFIG!$B$7+SUMIFS(LANCAMENTOS!$E$6:$E$505,LANCAMENTOS!$B$6:$B$505,"&gt;="&amp;CONFIG!$B$5,LANCAMENTOS!$B$6:$B$505,"&lt;="&amp;A193)-SUMIFS(LANCAMENTOS!$F$6:$F$505,LANCAMENTOS!$B$6:$B$505,"&gt;="&amp;CONFIG!$B$5,LANCAMENTOS!$B$6:$B$505,"&lt;="&amp;A193)</f>
        <v>17800</v>
      </c>
      <c r="H193" s="14" t="str">
        <f t="shared" si="4"/>
        <v>OK</v>
      </c>
      <c r="I193" s="15" t="str">
        <f ca="1">IF(AND(A193&gt;=TODAY(),A193&lt;=TODAY()+CONFIG!$B$6),G193,"")</f>
        <v/>
      </c>
      <c r="J193" s="14" t="str">
        <f ca="1">IF(AND(A193&gt;=TODAY(),A193&lt;=TODAY()+CONFIG!$B$6,G193&lt;0),"FALTA DE CAIXA","")</f>
        <v/>
      </c>
    </row>
    <row r="194" spans="1:10">
      <c r="A194" s="17">
        <f t="shared" si="5"/>
        <v>46424</v>
      </c>
      <c r="B194" s="15">
        <f>SUMIFS(LANCAMENTOS!$E$6:$E$505,LANCAMENTOS!$B$6:$B$505,A194,LANCAMENTOS!$G$6:$G$505,"Realizado")</f>
        <v>0</v>
      </c>
      <c r="C194" s="15">
        <f>SUMIFS(LANCAMENTOS!$F$6:$F$505,LANCAMENTOS!$B$6:$B$505,A194,LANCAMENTOS!$G$6:$G$505,"Realizado")</f>
        <v>0</v>
      </c>
      <c r="D194" s="15" t="str">
        <f ca="1">IF(A194&gt;TODAY(),"",CONFIG!$B$7+SUMIFS(LANCAMENTOS!$E$6:$E$505,LANCAMENTOS!$B$6:$B$505,"&gt;="&amp;CONFIG!$B$5,LANCAMENTOS!$B$6:$B$505,"&lt;="&amp;A194,LANCAMENTOS!$G$6:$G$505,"Realizado")-SUMIFS(LANCAMENTOS!$F$6:$F$505,LANCAMENTOS!$B$6:$B$505,"&gt;="&amp;CONFIG!$B$5,LANCAMENTOS!$B$6:$B$505,"&lt;="&amp;A194,LANCAMENTOS!$G$6:$G$505,"Realizado"))</f>
        <v/>
      </c>
      <c r="E194" s="15">
        <f>SUMIFS(LANCAMENTOS!$E$6:$E$505,LANCAMENTOS!$B$6:$B$505,A194,LANCAMENTOS!$G$6:$G$505,"Previsto")</f>
        <v>0</v>
      </c>
      <c r="F194" s="15">
        <f>SUMIFS(LANCAMENTOS!$F$6:$F$505,LANCAMENTOS!$B$6:$B$505,A194,LANCAMENTOS!$G$6:$G$505,"Previsto")</f>
        <v>0</v>
      </c>
      <c r="G194" s="15">
        <f>CONFIG!$B$7+SUMIFS(LANCAMENTOS!$E$6:$E$505,LANCAMENTOS!$B$6:$B$505,"&gt;="&amp;CONFIG!$B$5,LANCAMENTOS!$B$6:$B$505,"&lt;="&amp;A194)-SUMIFS(LANCAMENTOS!$F$6:$F$505,LANCAMENTOS!$B$6:$B$505,"&gt;="&amp;CONFIG!$B$5,LANCAMENTOS!$B$6:$B$505,"&lt;="&amp;A194)</f>
        <v>17800</v>
      </c>
      <c r="H194" s="14" t="str">
        <f t="shared" si="4"/>
        <v>OK</v>
      </c>
      <c r="I194" s="15" t="str">
        <f ca="1">IF(AND(A194&gt;=TODAY(),A194&lt;=TODAY()+CONFIG!$B$6),G194,"")</f>
        <v/>
      </c>
      <c r="J194" s="14" t="str">
        <f ca="1">IF(AND(A194&gt;=TODAY(),A194&lt;=TODAY()+CONFIG!$B$6,G194&lt;0),"FALTA DE CAIXA","")</f>
        <v/>
      </c>
    </row>
    <row r="195" spans="1:10">
      <c r="A195" s="17">
        <f t="shared" si="5"/>
        <v>46425</v>
      </c>
      <c r="B195" s="15">
        <f>SUMIFS(LANCAMENTOS!$E$6:$E$505,LANCAMENTOS!$B$6:$B$505,A195,LANCAMENTOS!$G$6:$G$505,"Realizado")</f>
        <v>0</v>
      </c>
      <c r="C195" s="15">
        <f>SUMIFS(LANCAMENTOS!$F$6:$F$505,LANCAMENTOS!$B$6:$B$505,A195,LANCAMENTOS!$G$6:$G$505,"Realizado")</f>
        <v>0</v>
      </c>
      <c r="D195" s="15" t="str">
        <f ca="1">IF(A195&gt;TODAY(),"",CONFIG!$B$7+SUMIFS(LANCAMENTOS!$E$6:$E$505,LANCAMENTOS!$B$6:$B$505,"&gt;="&amp;CONFIG!$B$5,LANCAMENTOS!$B$6:$B$505,"&lt;="&amp;A195,LANCAMENTOS!$G$6:$G$505,"Realizado")-SUMIFS(LANCAMENTOS!$F$6:$F$505,LANCAMENTOS!$B$6:$B$505,"&gt;="&amp;CONFIG!$B$5,LANCAMENTOS!$B$6:$B$505,"&lt;="&amp;A195,LANCAMENTOS!$G$6:$G$505,"Realizado"))</f>
        <v/>
      </c>
      <c r="E195" s="15">
        <f>SUMIFS(LANCAMENTOS!$E$6:$E$505,LANCAMENTOS!$B$6:$B$505,A195,LANCAMENTOS!$G$6:$G$505,"Previsto")</f>
        <v>0</v>
      </c>
      <c r="F195" s="15">
        <f>SUMIFS(LANCAMENTOS!$F$6:$F$505,LANCAMENTOS!$B$6:$B$505,A195,LANCAMENTOS!$G$6:$G$505,"Previsto")</f>
        <v>0</v>
      </c>
      <c r="G195" s="15">
        <f>CONFIG!$B$7+SUMIFS(LANCAMENTOS!$E$6:$E$505,LANCAMENTOS!$B$6:$B$505,"&gt;="&amp;CONFIG!$B$5,LANCAMENTOS!$B$6:$B$505,"&lt;="&amp;A195)-SUMIFS(LANCAMENTOS!$F$6:$F$505,LANCAMENTOS!$B$6:$B$505,"&gt;="&amp;CONFIG!$B$5,LANCAMENTOS!$B$6:$B$505,"&lt;="&amp;A195)</f>
        <v>17800</v>
      </c>
      <c r="H195" s="14" t="str">
        <f t="shared" si="4"/>
        <v>OK</v>
      </c>
      <c r="I195" s="15" t="str">
        <f ca="1">IF(AND(A195&gt;=TODAY(),A195&lt;=TODAY()+CONFIG!$B$6),G195,"")</f>
        <v/>
      </c>
      <c r="J195" s="14" t="str">
        <f ca="1">IF(AND(A195&gt;=TODAY(),A195&lt;=TODAY()+CONFIG!$B$6,G195&lt;0),"FALTA DE CAIXA","")</f>
        <v/>
      </c>
    </row>
    <row r="196" spans="1:10">
      <c r="A196" s="17">
        <f t="shared" si="5"/>
        <v>46426</v>
      </c>
      <c r="B196" s="15">
        <f>SUMIFS(LANCAMENTOS!$E$6:$E$505,LANCAMENTOS!$B$6:$B$505,A196,LANCAMENTOS!$G$6:$G$505,"Realizado")</f>
        <v>0</v>
      </c>
      <c r="C196" s="15">
        <f>SUMIFS(LANCAMENTOS!$F$6:$F$505,LANCAMENTOS!$B$6:$B$505,A196,LANCAMENTOS!$G$6:$G$505,"Realizado")</f>
        <v>0</v>
      </c>
      <c r="D196" s="15" t="str">
        <f ca="1">IF(A196&gt;TODAY(),"",CONFIG!$B$7+SUMIFS(LANCAMENTOS!$E$6:$E$505,LANCAMENTOS!$B$6:$B$505,"&gt;="&amp;CONFIG!$B$5,LANCAMENTOS!$B$6:$B$505,"&lt;="&amp;A196,LANCAMENTOS!$G$6:$G$505,"Realizado")-SUMIFS(LANCAMENTOS!$F$6:$F$505,LANCAMENTOS!$B$6:$B$505,"&gt;="&amp;CONFIG!$B$5,LANCAMENTOS!$B$6:$B$505,"&lt;="&amp;A196,LANCAMENTOS!$G$6:$G$505,"Realizado"))</f>
        <v/>
      </c>
      <c r="E196" s="15">
        <f>SUMIFS(LANCAMENTOS!$E$6:$E$505,LANCAMENTOS!$B$6:$B$505,A196,LANCAMENTOS!$G$6:$G$505,"Previsto")</f>
        <v>0</v>
      </c>
      <c r="F196" s="15">
        <f>SUMIFS(LANCAMENTOS!$F$6:$F$505,LANCAMENTOS!$B$6:$B$505,A196,LANCAMENTOS!$G$6:$G$505,"Previsto")</f>
        <v>0</v>
      </c>
      <c r="G196" s="15">
        <f>CONFIG!$B$7+SUMIFS(LANCAMENTOS!$E$6:$E$505,LANCAMENTOS!$B$6:$B$505,"&gt;="&amp;CONFIG!$B$5,LANCAMENTOS!$B$6:$B$505,"&lt;="&amp;A196)-SUMIFS(LANCAMENTOS!$F$6:$F$505,LANCAMENTOS!$B$6:$B$505,"&gt;="&amp;CONFIG!$B$5,LANCAMENTOS!$B$6:$B$505,"&lt;="&amp;A196)</f>
        <v>17800</v>
      </c>
      <c r="H196" s="14" t="str">
        <f t="shared" si="4"/>
        <v>OK</v>
      </c>
      <c r="I196" s="15" t="str">
        <f ca="1">IF(AND(A196&gt;=TODAY(),A196&lt;=TODAY()+CONFIG!$B$6),G196,"")</f>
        <v/>
      </c>
      <c r="J196" s="14" t="str">
        <f ca="1">IF(AND(A196&gt;=TODAY(),A196&lt;=TODAY()+CONFIG!$B$6,G196&lt;0),"FALTA DE CAIXA","")</f>
        <v/>
      </c>
    </row>
    <row r="197" spans="1:10">
      <c r="A197" s="17">
        <f t="shared" si="5"/>
        <v>46427</v>
      </c>
      <c r="B197" s="15">
        <f>SUMIFS(LANCAMENTOS!$E$6:$E$505,LANCAMENTOS!$B$6:$B$505,A197,LANCAMENTOS!$G$6:$G$505,"Realizado")</f>
        <v>0</v>
      </c>
      <c r="C197" s="15">
        <f>SUMIFS(LANCAMENTOS!$F$6:$F$505,LANCAMENTOS!$B$6:$B$505,A197,LANCAMENTOS!$G$6:$G$505,"Realizado")</f>
        <v>0</v>
      </c>
      <c r="D197" s="15" t="str">
        <f ca="1">IF(A197&gt;TODAY(),"",CONFIG!$B$7+SUMIFS(LANCAMENTOS!$E$6:$E$505,LANCAMENTOS!$B$6:$B$505,"&gt;="&amp;CONFIG!$B$5,LANCAMENTOS!$B$6:$B$505,"&lt;="&amp;A197,LANCAMENTOS!$G$6:$G$505,"Realizado")-SUMIFS(LANCAMENTOS!$F$6:$F$505,LANCAMENTOS!$B$6:$B$505,"&gt;="&amp;CONFIG!$B$5,LANCAMENTOS!$B$6:$B$505,"&lt;="&amp;A197,LANCAMENTOS!$G$6:$G$505,"Realizado"))</f>
        <v/>
      </c>
      <c r="E197" s="15">
        <f>SUMIFS(LANCAMENTOS!$E$6:$E$505,LANCAMENTOS!$B$6:$B$505,A197,LANCAMENTOS!$G$6:$G$505,"Previsto")</f>
        <v>0</v>
      </c>
      <c r="F197" s="15">
        <f>SUMIFS(LANCAMENTOS!$F$6:$F$505,LANCAMENTOS!$B$6:$B$505,A197,LANCAMENTOS!$G$6:$G$505,"Previsto")</f>
        <v>0</v>
      </c>
      <c r="G197" s="15">
        <f>CONFIG!$B$7+SUMIFS(LANCAMENTOS!$E$6:$E$505,LANCAMENTOS!$B$6:$B$505,"&gt;="&amp;CONFIG!$B$5,LANCAMENTOS!$B$6:$B$505,"&lt;="&amp;A197)-SUMIFS(LANCAMENTOS!$F$6:$F$505,LANCAMENTOS!$B$6:$B$505,"&gt;="&amp;CONFIG!$B$5,LANCAMENTOS!$B$6:$B$505,"&lt;="&amp;A197)</f>
        <v>17800</v>
      </c>
      <c r="H197" s="14" t="str">
        <f t="shared" ref="H197:H260" si="6">IF(G197&lt;0,"FALTA DE CAIXA","OK")</f>
        <v>OK</v>
      </c>
      <c r="I197" s="15" t="str">
        <f ca="1">IF(AND(A197&gt;=TODAY(),A197&lt;=TODAY()+CONFIG!$B$6),G197,"")</f>
        <v/>
      </c>
      <c r="J197" s="14" t="str">
        <f ca="1">IF(AND(A197&gt;=TODAY(),A197&lt;=TODAY()+CONFIG!$B$6,G197&lt;0),"FALTA DE CAIXA","")</f>
        <v/>
      </c>
    </row>
    <row r="198" spans="1:10">
      <c r="A198" s="17">
        <f t="shared" ref="A198:A261" si="7">A197+1</f>
        <v>46428</v>
      </c>
      <c r="B198" s="15">
        <f>SUMIFS(LANCAMENTOS!$E$6:$E$505,LANCAMENTOS!$B$6:$B$505,A198,LANCAMENTOS!$G$6:$G$505,"Realizado")</f>
        <v>0</v>
      </c>
      <c r="C198" s="15">
        <f>SUMIFS(LANCAMENTOS!$F$6:$F$505,LANCAMENTOS!$B$6:$B$505,A198,LANCAMENTOS!$G$6:$G$505,"Realizado")</f>
        <v>0</v>
      </c>
      <c r="D198" s="15" t="str">
        <f ca="1">IF(A198&gt;TODAY(),"",CONFIG!$B$7+SUMIFS(LANCAMENTOS!$E$6:$E$505,LANCAMENTOS!$B$6:$B$505,"&gt;="&amp;CONFIG!$B$5,LANCAMENTOS!$B$6:$B$505,"&lt;="&amp;A198,LANCAMENTOS!$G$6:$G$505,"Realizado")-SUMIFS(LANCAMENTOS!$F$6:$F$505,LANCAMENTOS!$B$6:$B$505,"&gt;="&amp;CONFIG!$B$5,LANCAMENTOS!$B$6:$B$505,"&lt;="&amp;A198,LANCAMENTOS!$G$6:$G$505,"Realizado"))</f>
        <v/>
      </c>
      <c r="E198" s="15">
        <f>SUMIFS(LANCAMENTOS!$E$6:$E$505,LANCAMENTOS!$B$6:$B$505,A198,LANCAMENTOS!$G$6:$G$505,"Previsto")</f>
        <v>0</v>
      </c>
      <c r="F198" s="15">
        <f>SUMIFS(LANCAMENTOS!$F$6:$F$505,LANCAMENTOS!$B$6:$B$505,A198,LANCAMENTOS!$G$6:$G$505,"Previsto")</f>
        <v>0</v>
      </c>
      <c r="G198" s="15">
        <f>CONFIG!$B$7+SUMIFS(LANCAMENTOS!$E$6:$E$505,LANCAMENTOS!$B$6:$B$505,"&gt;="&amp;CONFIG!$B$5,LANCAMENTOS!$B$6:$B$505,"&lt;="&amp;A198)-SUMIFS(LANCAMENTOS!$F$6:$F$505,LANCAMENTOS!$B$6:$B$505,"&gt;="&amp;CONFIG!$B$5,LANCAMENTOS!$B$6:$B$505,"&lt;="&amp;A198)</f>
        <v>17800</v>
      </c>
      <c r="H198" s="14" t="str">
        <f t="shared" si="6"/>
        <v>OK</v>
      </c>
      <c r="I198" s="15" t="str">
        <f ca="1">IF(AND(A198&gt;=TODAY(),A198&lt;=TODAY()+CONFIG!$B$6),G198,"")</f>
        <v/>
      </c>
      <c r="J198" s="14" t="str">
        <f ca="1">IF(AND(A198&gt;=TODAY(),A198&lt;=TODAY()+CONFIG!$B$6,G198&lt;0),"FALTA DE CAIXA","")</f>
        <v/>
      </c>
    </row>
    <row r="199" spans="1:10">
      <c r="A199" s="17">
        <f t="shared" si="7"/>
        <v>46429</v>
      </c>
      <c r="B199" s="15">
        <f>SUMIFS(LANCAMENTOS!$E$6:$E$505,LANCAMENTOS!$B$6:$B$505,A199,LANCAMENTOS!$G$6:$G$505,"Realizado")</f>
        <v>0</v>
      </c>
      <c r="C199" s="15">
        <f>SUMIFS(LANCAMENTOS!$F$6:$F$505,LANCAMENTOS!$B$6:$B$505,A199,LANCAMENTOS!$G$6:$G$505,"Realizado")</f>
        <v>0</v>
      </c>
      <c r="D199" s="15" t="str">
        <f ca="1">IF(A199&gt;TODAY(),"",CONFIG!$B$7+SUMIFS(LANCAMENTOS!$E$6:$E$505,LANCAMENTOS!$B$6:$B$505,"&gt;="&amp;CONFIG!$B$5,LANCAMENTOS!$B$6:$B$505,"&lt;="&amp;A199,LANCAMENTOS!$G$6:$G$505,"Realizado")-SUMIFS(LANCAMENTOS!$F$6:$F$505,LANCAMENTOS!$B$6:$B$505,"&gt;="&amp;CONFIG!$B$5,LANCAMENTOS!$B$6:$B$505,"&lt;="&amp;A199,LANCAMENTOS!$G$6:$G$505,"Realizado"))</f>
        <v/>
      </c>
      <c r="E199" s="15">
        <f>SUMIFS(LANCAMENTOS!$E$6:$E$505,LANCAMENTOS!$B$6:$B$505,A199,LANCAMENTOS!$G$6:$G$505,"Previsto")</f>
        <v>0</v>
      </c>
      <c r="F199" s="15">
        <f>SUMIFS(LANCAMENTOS!$F$6:$F$505,LANCAMENTOS!$B$6:$B$505,A199,LANCAMENTOS!$G$6:$G$505,"Previsto")</f>
        <v>0</v>
      </c>
      <c r="G199" s="15">
        <f>CONFIG!$B$7+SUMIFS(LANCAMENTOS!$E$6:$E$505,LANCAMENTOS!$B$6:$B$505,"&gt;="&amp;CONFIG!$B$5,LANCAMENTOS!$B$6:$B$505,"&lt;="&amp;A199)-SUMIFS(LANCAMENTOS!$F$6:$F$505,LANCAMENTOS!$B$6:$B$505,"&gt;="&amp;CONFIG!$B$5,LANCAMENTOS!$B$6:$B$505,"&lt;="&amp;A199)</f>
        <v>17800</v>
      </c>
      <c r="H199" s="14" t="str">
        <f t="shared" si="6"/>
        <v>OK</v>
      </c>
      <c r="I199" s="15" t="str">
        <f ca="1">IF(AND(A199&gt;=TODAY(),A199&lt;=TODAY()+CONFIG!$B$6),G199,"")</f>
        <v/>
      </c>
      <c r="J199" s="14" t="str">
        <f ca="1">IF(AND(A199&gt;=TODAY(),A199&lt;=TODAY()+CONFIG!$B$6,G199&lt;0),"FALTA DE CAIXA","")</f>
        <v/>
      </c>
    </row>
    <row r="200" spans="1:10">
      <c r="A200" s="17">
        <f t="shared" si="7"/>
        <v>46430</v>
      </c>
      <c r="B200" s="15">
        <f>SUMIFS(LANCAMENTOS!$E$6:$E$505,LANCAMENTOS!$B$6:$B$505,A200,LANCAMENTOS!$G$6:$G$505,"Realizado")</f>
        <v>0</v>
      </c>
      <c r="C200" s="15">
        <f>SUMIFS(LANCAMENTOS!$F$6:$F$505,LANCAMENTOS!$B$6:$B$505,A200,LANCAMENTOS!$G$6:$G$505,"Realizado")</f>
        <v>0</v>
      </c>
      <c r="D200" s="15" t="str">
        <f ca="1">IF(A200&gt;TODAY(),"",CONFIG!$B$7+SUMIFS(LANCAMENTOS!$E$6:$E$505,LANCAMENTOS!$B$6:$B$505,"&gt;="&amp;CONFIG!$B$5,LANCAMENTOS!$B$6:$B$505,"&lt;="&amp;A200,LANCAMENTOS!$G$6:$G$505,"Realizado")-SUMIFS(LANCAMENTOS!$F$6:$F$505,LANCAMENTOS!$B$6:$B$505,"&gt;="&amp;CONFIG!$B$5,LANCAMENTOS!$B$6:$B$505,"&lt;="&amp;A200,LANCAMENTOS!$G$6:$G$505,"Realizado"))</f>
        <v/>
      </c>
      <c r="E200" s="15">
        <f>SUMIFS(LANCAMENTOS!$E$6:$E$505,LANCAMENTOS!$B$6:$B$505,A200,LANCAMENTOS!$G$6:$G$505,"Previsto")</f>
        <v>0</v>
      </c>
      <c r="F200" s="15">
        <f>SUMIFS(LANCAMENTOS!$F$6:$F$505,LANCAMENTOS!$B$6:$B$505,A200,LANCAMENTOS!$G$6:$G$505,"Previsto")</f>
        <v>0</v>
      </c>
      <c r="G200" s="15">
        <f>CONFIG!$B$7+SUMIFS(LANCAMENTOS!$E$6:$E$505,LANCAMENTOS!$B$6:$B$505,"&gt;="&amp;CONFIG!$B$5,LANCAMENTOS!$B$6:$B$505,"&lt;="&amp;A200)-SUMIFS(LANCAMENTOS!$F$6:$F$505,LANCAMENTOS!$B$6:$B$505,"&gt;="&amp;CONFIG!$B$5,LANCAMENTOS!$B$6:$B$505,"&lt;="&amp;A200)</f>
        <v>17800</v>
      </c>
      <c r="H200" s="14" t="str">
        <f t="shared" si="6"/>
        <v>OK</v>
      </c>
      <c r="I200" s="15" t="str">
        <f ca="1">IF(AND(A200&gt;=TODAY(),A200&lt;=TODAY()+CONFIG!$B$6),G200,"")</f>
        <v/>
      </c>
      <c r="J200" s="14" t="str">
        <f ca="1">IF(AND(A200&gt;=TODAY(),A200&lt;=TODAY()+CONFIG!$B$6,G200&lt;0),"FALTA DE CAIXA","")</f>
        <v/>
      </c>
    </row>
    <row r="201" spans="1:10">
      <c r="A201" s="17">
        <f t="shared" si="7"/>
        <v>46431</v>
      </c>
      <c r="B201" s="15">
        <f>SUMIFS(LANCAMENTOS!$E$6:$E$505,LANCAMENTOS!$B$6:$B$505,A201,LANCAMENTOS!$G$6:$G$505,"Realizado")</f>
        <v>0</v>
      </c>
      <c r="C201" s="15">
        <f>SUMIFS(LANCAMENTOS!$F$6:$F$505,LANCAMENTOS!$B$6:$B$505,A201,LANCAMENTOS!$G$6:$G$505,"Realizado")</f>
        <v>0</v>
      </c>
      <c r="D201" s="15" t="str">
        <f ca="1">IF(A201&gt;TODAY(),"",CONFIG!$B$7+SUMIFS(LANCAMENTOS!$E$6:$E$505,LANCAMENTOS!$B$6:$B$505,"&gt;="&amp;CONFIG!$B$5,LANCAMENTOS!$B$6:$B$505,"&lt;="&amp;A201,LANCAMENTOS!$G$6:$G$505,"Realizado")-SUMIFS(LANCAMENTOS!$F$6:$F$505,LANCAMENTOS!$B$6:$B$505,"&gt;="&amp;CONFIG!$B$5,LANCAMENTOS!$B$6:$B$505,"&lt;="&amp;A201,LANCAMENTOS!$G$6:$G$505,"Realizado"))</f>
        <v/>
      </c>
      <c r="E201" s="15">
        <f>SUMIFS(LANCAMENTOS!$E$6:$E$505,LANCAMENTOS!$B$6:$B$505,A201,LANCAMENTOS!$G$6:$G$505,"Previsto")</f>
        <v>0</v>
      </c>
      <c r="F201" s="15">
        <f>SUMIFS(LANCAMENTOS!$F$6:$F$505,LANCAMENTOS!$B$6:$B$505,A201,LANCAMENTOS!$G$6:$G$505,"Previsto")</f>
        <v>0</v>
      </c>
      <c r="G201" s="15">
        <f>CONFIG!$B$7+SUMIFS(LANCAMENTOS!$E$6:$E$505,LANCAMENTOS!$B$6:$B$505,"&gt;="&amp;CONFIG!$B$5,LANCAMENTOS!$B$6:$B$505,"&lt;="&amp;A201)-SUMIFS(LANCAMENTOS!$F$6:$F$505,LANCAMENTOS!$B$6:$B$505,"&gt;="&amp;CONFIG!$B$5,LANCAMENTOS!$B$6:$B$505,"&lt;="&amp;A201)</f>
        <v>17800</v>
      </c>
      <c r="H201" s="14" t="str">
        <f t="shared" si="6"/>
        <v>OK</v>
      </c>
      <c r="I201" s="15" t="str">
        <f ca="1">IF(AND(A201&gt;=TODAY(),A201&lt;=TODAY()+CONFIG!$B$6),G201,"")</f>
        <v/>
      </c>
      <c r="J201" s="14" t="str">
        <f ca="1">IF(AND(A201&gt;=TODAY(),A201&lt;=TODAY()+CONFIG!$B$6,G201&lt;0),"FALTA DE CAIXA","")</f>
        <v/>
      </c>
    </row>
    <row r="202" spans="1:10">
      <c r="A202" s="17">
        <f t="shared" si="7"/>
        <v>46432</v>
      </c>
      <c r="B202" s="15">
        <f>SUMIFS(LANCAMENTOS!$E$6:$E$505,LANCAMENTOS!$B$6:$B$505,A202,LANCAMENTOS!$G$6:$G$505,"Realizado")</f>
        <v>0</v>
      </c>
      <c r="C202" s="15">
        <f>SUMIFS(LANCAMENTOS!$F$6:$F$505,LANCAMENTOS!$B$6:$B$505,A202,LANCAMENTOS!$G$6:$G$505,"Realizado")</f>
        <v>0</v>
      </c>
      <c r="D202" s="15" t="str">
        <f ca="1">IF(A202&gt;TODAY(),"",CONFIG!$B$7+SUMIFS(LANCAMENTOS!$E$6:$E$505,LANCAMENTOS!$B$6:$B$505,"&gt;="&amp;CONFIG!$B$5,LANCAMENTOS!$B$6:$B$505,"&lt;="&amp;A202,LANCAMENTOS!$G$6:$G$505,"Realizado")-SUMIFS(LANCAMENTOS!$F$6:$F$505,LANCAMENTOS!$B$6:$B$505,"&gt;="&amp;CONFIG!$B$5,LANCAMENTOS!$B$6:$B$505,"&lt;="&amp;A202,LANCAMENTOS!$G$6:$G$505,"Realizado"))</f>
        <v/>
      </c>
      <c r="E202" s="15">
        <f>SUMIFS(LANCAMENTOS!$E$6:$E$505,LANCAMENTOS!$B$6:$B$505,A202,LANCAMENTOS!$G$6:$G$505,"Previsto")</f>
        <v>0</v>
      </c>
      <c r="F202" s="15">
        <f>SUMIFS(LANCAMENTOS!$F$6:$F$505,LANCAMENTOS!$B$6:$B$505,A202,LANCAMENTOS!$G$6:$G$505,"Previsto")</f>
        <v>0</v>
      </c>
      <c r="G202" s="15">
        <f>CONFIG!$B$7+SUMIFS(LANCAMENTOS!$E$6:$E$505,LANCAMENTOS!$B$6:$B$505,"&gt;="&amp;CONFIG!$B$5,LANCAMENTOS!$B$6:$B$505,"&lt;="&amp;A202)-SUMIFS(LANCAMENTOS!$F$6:$F$505,LANCAMENTOS!$B$6:$B$505,"&gt;="&amp;CONFIG!$B$5,LANCAMENTOS!$B$6:$B$505,"&lt;="&amp;A202)</f>
        <v>17800</v>
      </c>
      <c r="H202" s="14" t="str">
        <f t="shared" si="6"/>
        <v>OK</v>
      </c>
      <c r="I202" s="15" t="str">
        <f ca="1">IF(AND(A202&gt;=TODAY(),A202&lt;=TODAY()+CONFIG!$B$6),G202,"")</f>
        <v/>
      </c>
      <c r="J202" s="14" t="str">
        <f ca="1">IF(AND(A202&gt;=TODAY(),A202&lt;=TODAY()+CONFIG!$B$6,G202&lt;0),"FALTA DE CAIXA","")</f>
        <v/>
      </c>
    </row>
    <row r="203" spans="1:10">
      <c r="A203" s="17">
        <f t="shared" si="7"/>
        <v>46433</v>
      </c>
      <c r="B203" s="15">
        <f>SUMIFS(LANCAMENTOS!$E$6:$E$505,LANCAMENTOS!$B$6:$B$505,A203,LANCAMENTOS!$G$6:$G$505,"Realizado")</f>
        <v>0</v>
      </c>
      <c r="C203" s="15">
        <f>SUMIFS(LANCAMENTOS!$F$6:$F$505,LANCAMENTOS!$B$6:$B$505,A203,LANCAMENTOS!$G$6:$G$505,"Realizado")</f>
        <v>0</v>
      </c>
      <c r="D203" s="15" t="str">
        <f ca="1">IF(A203&gt;TODAY(),"",CONFIG!$B$7+SUMIFS(LANCAMENTOS!$E$6:$E$505,LANCAMENTOS!$B$6:$B$505,"&gt;="&amp;CONFIG!$B$5,LANCAMENTOS!$B$6:$B$505,"&lt;="&amp;A203,LANCAMENTOS!$G$6:$G$505,"Realizado")-SUMIFS(LANCAMENTOS!$F$6:$F$505,LANCAMENTOS!$B$6:$B$505,"&gt;="&amp;CONFIG!$B$5,LANCAMENTOS!$B$6:$B$505,"&lt;="&amp;A203,LANCAMENTOS!$G$6:$G$505,"Realizado"))</f>
        <v/>
      </c>
      <c r="E203" s="15">
        <f>SUMIFS(LANCAMENTOS!$E$6:$E$505,LANCAMENTOS!$B$6:$B$505,A203,LANCAMENTOS!$G$6:$G$505,"Previsto")</f>
        <v>0</v>
      </c>
      <c r="F203" s="15">
        <f>SUMIFS(LANCAMENTOS!$F$6:$F$505,LANCAMENTOS!$B$6:$B$505,A203,LANCAMENTOS!$G$6:$G$505,"Previsto")</f>
        <v>0</v>
      </c>
      <c r="G203" s="15">
        <f>CONFIG!$B$7+SUMIFS(LANCAMENTOS!$E$6:$E$505,LANCAMENTOS!$B$6:$B$505,"&gt;="&amp;CONFIG!$B$5,LANCAMENTOS!$B$6:$B$505,"&lt;="&amp;A203)-SUMIFS(LANCAMENTOS!$F$6:$F$505,LANCAMENTOS!$B$6:$B$505,"&gt;="&amp;CONFIG!$B$5,LANCAMENTOS!$B$6:$B$505,"&lt;="&amp;A203)</f>
        <v>17800</v>
      </c>
      <c r="H203" s="14" t="str">
        <f t="shared" si="6"/>
        <v>OK</v>
      </c>
      <c r="I203" s="15" t="str">
        <f ca="1">IF(AND(A203&gt;=TODAY(),A203&lt;=TODAY()+CONFIG!$B$6),G203,"")</f>
        <v/>
      </c>
      <c r="J203" s="14" t="str">
        <f ca="1">IF(AND(A203&gt;=TODAY(),A203&lt;=TODAY()+CONFIG!$B$6,G203&lt;0),"FALTA DE CAIXA","")</f>
        <v/>
      </c>
    </row>
    <row r="204" spans="1:10">
      <c r="A204" s="17">
        <f t="shared" si="7"/>
        <v>46434</v>
      </c>
      <c r="B204" s="15">
        <f>SUMIFS(LANCAMENTOS!$E$6:$E$505,LANCAMENTOS!$B$6:$B$505,A204,LANCAMENTOS!$G$6:$G$505,"Realizado")</f>
        <v>0</v>
      </c>
      <c r="C204" s="15">
        <f>SUMIFS(LANCAMENTOS!$F$6:$F$505,LANCAMENTOS!$B$6:$B$505,A204,LANCAMENTOS!$G$6:$G$505,"Realizado")</f>
        <v>0</v>
      </c>
      <c r="D204" s="15" t="str">
        <f ca="1">IF(A204&gt;TODAY(),"",CONFIG!$B$7+SUMIFS(LANCAMENTOS!$E$6:$E$505,LANCAMENTOS!$B$6:$B$505,"&gt;="&amp;CONFIG!$B$5,LANCAMENTOS!$B$6:$B$505,"&lt;="&amp;A204,LANCAMENTOS!$G$6:$G$505,"Realizado")-SUMIFS(LANCAMENTOS!$F$6:$F$505,LANCAMENTOS!$B$6:$B$505,"&gt;="&amp;CONFIG!$B$5,LANCAMENTOS!$B$6:$B$505,"&lt;="&amp;A204,LANCAMENTOS!$G$6:$G$505,"Realizado"))</f>
        <v/>
      </c>
      <c r="E204" s="15">
        <f>SUMIFS(LANCAMENTOS!$E$6:$E$505,LANCAMENTOS!$B$6:$B$505,A204,LANCAMENTOS!$G$6:$G$505,"Previsto")</f>
        <v>0</v>
      </c>
      <c r="F204" s="15">
        <f>SUMIFS(LANCAMENTOS!$F$6:$F$505,LANCAMENTOS!$B$6:$B$505,A204,LANCAMENTOS!$G$6:$G$505,"Previsto")</f>
        <v>0</v>
      </c>
      <c r="G204" s="15">
        <f>CONFIG!$B$7+SUMIFS(LANCAMENTOS!$E$6:$E$505,LANCAMENTOS!$B$6:$B$505,"&gt;="&amp;CONFIG!$B$5,LANCAMENTOS!$B$6:$B$505,"&lt;="&amp;A204)-SUMIFS(LANCAMENTOS!$F$6:$F$505,LANCAMENTOS!$B$6:$B$505,"&gt;="&amp;CONFIG!$B$5,LANCAMENTOS!$B$6:$B$505,"&lt;="&amp;A204)</f>
        <v>17800</v>
      </c>
      <c r="H204" s="14" t="str">
        <f t="shared" si="6"/>
        <v>OK</v>
      </c>
      <c r="I204" s="15" t="str">
        <f ca="1">IF(AND(A204&gt;=TODAY(),A204&lt;=TODAY()+CONFIG!$B$6),G204,"")</f>
        <v/>
      </c>
      <c r="J204" s="14" t="str">
        <f ca="1">IF(AND(A204&gt;=TODAY(),A204&lt;=TODAY()+CONFIG!$B$6,G204&lt;0),"FALTA DE CAIXA","")</f>
        <v/>
      </c>
    </row>
    <row r="205" spans="1:10">
      <c r="A205" s="17">
        <f t="shared" si="7"/>
        <v>46435</v>
      </c>
      <c r="B205" s="15">
        <f>SUMIFS(LANCAMENTOS!$E$6:$E$505,LANCAMENTOS!$B$6:$B$505,A205,LANCAMENTOS!$G$6:$G$505,"Realizado")</f>
        <v>0</v>
      </c>
      <c r="C205" s="15">
        <f>SUMIFS(LANCAMENTOS!$F$6:$F$505,LANCAMENTOS!$B$6:$B$505,A205,LANCAMENTOS!$G$6:$G$505,"Realizado")</f>
        <v>0</v>
      </c>
      <c r="D205" s="15" t="str">
        <f ca="1">IF(A205&gt;TODAY(),"",CONFIG!$B$7+SUMIFS(LANCAMENTOS!$E$6:$E$505,LANCAMENTOS!$B$6:$B$505,"&gt;="&amp;CONFIG!$B$5,LANCAMENTOS!$B$6:$B$505,"&lt;="&amp;A205,LANCAMENTOS!$G$6:$G$505,"Realizado")-SUMIFS(LANCAMENTOS!$F$6:$F$505,LANCAMENTOS!$B$6:$B$505,"&gt;="&amp;CONFIG!$B$5,LANCAMENTOS!$B$6:$B$505,"&lt;="&amp;A205,LANCAMENTOS!$G$6:$G$505,"Realizado"))</f>
        <v/>
      </c>
      <c r="E205" s="15">
        <f>SUMIFS(LANCAMENTOS!$E$6:$E$505,LANCAMENTOS!$B$6:$B$505,A205,LANCAMENTOS!$G$6:$G$505,"Previsto")</f>
        <v>0</v>
      </c>
      <c r="F205" s="15">
        <f>SUMIFS(LANCAMENTOS!$F$6:$F$505,LANCAMENTOS!$B$6:$B$505,A205,LANCAMENTOS!$G$6:$G$505,"Previsto")</f>
        <v>0</v>
      </c>
      <c r="G205" s="15">
        <f>CONFIG!$B$7+SUMIFS(LANCAMENTOS!$E$6:$E$505,LANCAMENTOS!$B$6:$B$505,"&gt;="&amp;CONFIG!$B$5,LANCAMENTOS!$B$6:$B$505,"&lt;="&amp;A205)-SUMIFS(LANCAMENTOS!$F$6:$F$505,LANCAMENTOS!$B$6:$B$505,"&gt;="&amp;CONFIG!$B$5,LANCAMENTOS!$B$6:$B$505,"&lt;="&amp;A205)</f>
        <v>17800</v>
      </c>
      <c r="H205" s="14" t="str">
        <f t="shared" si="6"/>
        <v>OK</v>
      </c>
      <c r="I205" s="15" t="str">
        <f ca="1">IF(AND(A205&gt;=TODAY(),A205&lt;=TODAY()+CONFIG!$B$6),G205,"")</f>
        <v/>
      </c>
      <c r="J205" s="14" t="str">
        <f ca="1">IF(AND(A205&gt;=TODAY(),A205&lt;=TODAY()+CONFIG!$B$6,G205&lt;0),"FALTA DE CAIXA","")</f>
        <v/>
      </c>
    </row>
    <row r="206" spans="1:10">
      <c r="A206" s="17">
        <f t="shared" si="7"/>
        <v>46436</v>
      </c>
      <c r="B206" s="15">
        <f>SUMIFS(LANCAMENTOS!$E$6:$E$505,LANCAMENTOS!$B$6:$B$505,A206,LANCAMENTOS!$G$6:$G$505,"Realizado")</f>
        <v>0</v>
      </c>
      <c r="C206" s="15">
        <f>SUMIFS(LANCAMENTOS!$F$6:$F$505,LANCAMENTOS!$B$6:$B$505,A206,LANCAMENTOS!$G$6:$G$505,"Realizado")</f>
        <v>0</v>
      </c>
      <c r="D206" s="15" t="str">
        <f ca="1">IF(A206&gt;TODAY(),"",CONFIG!$B$7+SUMIFS(LANCAMENTOS!$E$6:$E$505,LANCAMENTOS!$B$6:$B$505,"&gt;="&amp;CONFIG!$B$5,LANCAMENTOS!$B$6:$B$505,"&lt;="&amp;A206,LANCAMENTOS!$G$6:$G$505,"Realizado")-SUMIFS(LANCAMENTOS!$F$6:$F$505,LANCAMENTOS!$B$6:$B$505,"&gt;="&amp;CONFIG!$B$5,LANCAMENTOS!$B$6:$B$505,"&lt;="&amp;A206,LANCAMENTOS!$G$6:$G$505,"Realizado"))</f>
        <v/>
      </c>
      <c r="E206" s="15">
        <f>SUMIFS(LANCAMENTOS!$E$6:$E$505,LANCAMENTOS!$B$6:$B$505,A206,LANCAMENTOS!$G$6:$G$505,"Previsto")</f>
        <v>0</v>
      </c>
      <c r="F206" s="15">
        <f>SUMIFS(LANCAMENTOS!$F$6:$F$505,LANCAMENTOS!$B$6:$B$505,A206,LANCAMENTOS!$G$6:$G$505,"Previsto")</f>
        <v>0</v>
      </c>
      <c r="G206" s="15">
        <f>CONFIG!$B$7+SUMIFS(LANCAMENTOS!$E$6:$E$505,LANCAMENTOS!$B$6:$B$505,"&gt;="&amp;CONFIG!$B$5,LANCAMENTOS!$B$6:$B$505,"&lt;="&amp;A206)-SUMIFS(LANCAMENTOS!$F$6:$F$505,LANCAMENTOS!$B$6:$B$505,"&gt;="&amp;CONFIG!$B$5,LANCAMENTOS!$B$6:$B$505,"&lt;="&amp;A206)</f>
        <v>17800</v>
      </c>
      <c r="H206" s="14" t="str">
        <f t="shared" si="6"/>
        <v>OK</v>
      </c>
      <c r="I206" s="15" t="str">
        <f ca="1">IF(AND(A206&gt;=TODAY(),A206&lt;=TODAY()+CONFIG!$B$6),G206,"")</f>
        <v/>
      </c>
      <c r="J206" s="14" t="str">
        <f ca="1">IF(AND(A206&gt;=TODAY(),A206&lt;=TODAY()+CONFIG!$B$6,G206&lt;0),"FALTA DE CAIXA","")</f>
        <v/>
      </c>
    </row>
    <row r="207" spans="1:10">
      <c r="A207" s="17">
        <f t="shared" si="7"/>
        <v>46437</v>
      </c>
      <c r="B207" s="15">
        <f>SUMIFS(LANCAMENTOS!$E$6:$E$505,LANCAMENTOS!$B$6:$B$505,A207,LANCAMENTOS!$G$6:$G$505,"Realizado")</f>
        <v>0</v>
      </c>
      <c r="C207" s="15">
        <f>SUMIFS(LANCAMENTOS!$F$6:$F$505,LANCAMENTOS!$B$6:$B$505,A207,LANCAMENTOS!$G$6:$G$505,"Realizado")</f>
        <v>0</v>
      </c>
      <c r="D207" s="15" t="str">
        <f ca="1">IF(A207&gt;TODAY(),"",CONFIG!$B$7+SUMIFS(LANCAMENTOS!$E$6:$E$505,LANCAMENTOS!$B$6:$B$505,"&gt;="&amp;CONFIG!$B$5,LANCAMENTOS!$B$6:$B$505,"&lt;="&amp;A207,LANCAMENTOS!$G$6:$G$505,"Realizado")-SUMIFS(LANCAMENTOS!$F$6:$F$505,LANCAMENTOS!$B$6:$B$505,"&gt;="&amp;CONFIG!$B$5,LANCAMENTOS!$B$6:$B$505,"&lt;="&amp;A207,LANCAMENTOS!$G$6:$G$505,"Realizado"))</f>
        <v/>
      </c>
      <c r="E207" s="15">
        <f>SUMIFS(LANCAMENTOS!$E$6:$E$505,LANCAMENTOS!$B$6:$B$505,A207,LANCAMENTOS!$G$6:$G$505,"Previsto")</f>
        <v>0</v>
      </c>
      <c r="F207" s="15">
        <f>SUMIFS(LANCAMENTOS!$F$6:$F$505,LANCAMENTOS!$B$6:$B$505,A207,LANCAMENTOS!$G$6:$G$505,"Previsto")</f>
        <v>0</v>
      </c>
      <c r="G207" s="15">
        <f>CONFIG!$B$7+SUMIFS(LANCAMENTOS!$E$6:$E$505,LANCAMENTOS!$B$6:$B$505,"&gt;="&amp;CONFIG!$B$5,LANCAMENTOS!$B$6:$B$505,"&lt;="&amp;A207)-SUMIFS(LANCAMENTOS!$F$6:$F$505,LANCAMENTOS!$B$6:$B$505,"&gt;="&amp;CONFIG!$B$5,LANCAMENTOS!$B$6:$B$505,"&lt;="&amp;A207)</f>
        <v>17800</v>
      </c>
      <c r="H207" s="14" t="str">
        <f t="shared" si="6"/>
        <v>OK</v>
      </c>
      <c r="I207" s="15" t="str">
        <f ca="1">IF(AND(A207&gt;=TODAY(),A207&lt;=TODAY()+CONFIG!$B$6),G207,"")</f>
        <v/>
      </c>
      <c r="J207" s="14" t="str">
        <f ca="1">IF(AND(A207&gt;=TODAY(),A207&lt;=TODAY()+CONFIG!$B$6,G207&lt;0),"FALTA DE CAIXA","")</f>
        <v/>
      </c>
    </row>
    <row r="208" spans="1:10">
      <c r="A208" s="17">
        <f t="shared" si="7"/>
        <v>46438</v>
      </c>
      <c r="B208" s="15">
        <f>SUMIFS(LANCAMENTOS!$E$6:$E$505,LANCAMENTOS!$B$6:$B$505,A208,LANCAMENTOS!$G$6:$G$505,"Realizado")</f>
        <v>0</v>
      </c>
      <c r="C208" s="15">
        <f>SUMIFS(LANCAMENTOS!$F$6:$F$505,LANCAMENTOS!$B$6:$B$505,A208,LANCAMENTOS!$G$6:$G$505,"Realizado")</f>
        <v>0</v>
      </c>
      <c r="D208" s="15" t="str">
        <f ca="1">IF(A208&gt;TODAY(),"",CONFIG!$B$7+SUMIFS(LANCAMENTOS!$E$6:$E$505,LANCAMENTOS!$B$6:$B$505,"&gt;="&amp;CONFIG!$B$5,LANCAMENTOS!$B$6:$B$505,"&lt;="&amp;A208,LANCAMENTOS!$G$6:$G$505,"Realizado")-SUMIFS(LANCAMENTOS!$F$6:$F$505,LANCAMENTOS!$B$6:$B$505,"&gt;="&amp;CONFIG!$B$5,LANCAMENTOS!$B$6:$B$505,"&lt;="&amp;A208,LANCAMENTOS!$G$6:$G$505,"Realizado"))</f>
        <v/>
      </c>
      <c r="E208" s="15">
        <f>SUMIFS(LANCAMENTOS!$E$6:$E$505,LANCAMENTOS!$B$6:$B$505,A208,LANCAMENTOS!$G$6:$G$505,"Previsto")</f>
        <v>0</v>
      </c>
      <c r="F208" s="15">
        <f>SUMIFS(LANCAMENTOS!$F$6:$F$505,LANCAMENTOS!$B$6:$B$505,A208,LANCAMENTOS!$G$6:$G$505,"Previsto")</f>
        <v>0</v>
      </c>
      <c r="G208" s="15">
        <f>CONFIG!$B$7+SUMIFS(LANCAMENTOS!$E$6:$E$505,LANCAMENTOS!$B$6:$B$505,"&gt;="&amp;CONFIG!$B$5,LANCAMENTOS!$B$6:$B$505,"&lt;="&amp;A208)-SUMIFS(LANCAMENTOS!$F$6:$F$505,LANCAMENTOS!$B$6:$B$505,"&gt;="&amp;CONFIG!$B$5,LANCAMENTOS!$B$6:$B$505,"&lt;="&amp;A208)</f>
        <v>17800</v>
      </c>
      <c r="H208" s="14" t="str">
        <f t="shared" si="6"/>
        <v>OK</v>
      </c>
      <c r="I208" s="15" t="str">
        <f ca="1">IF(AND(A208&gt;=TODAY(),A208&lt;=TODAY()+CONFIG!$B$6),G208,"")</f>
        <v/>
      </c>
      <c r="J208" s="14" t="str">
        <f ca="1">IF(AND(A208&gt;=TODAY(),A208&lt;=TODAY()+CONFIG!$B$6,G208&lt;0),"FALTA DE CAIXA","")</f>
        <v/>
      </c>
    </row>
    <row r="209" spans="1:10">
      <c r="A209" s="17">
        <f t="shared" si="7"/>
        <v>46439</v>
      </c>
      <c r="B209" s="15">
        <f>SUMIFS(LANCAMENTOS!$E$6:$E$505,LANCAMENTOS!$B$6:$B$505,A209,LANCAMENTOS!$G$6:$G$505,"Realizado")</f>
        <v>0</v>
      </c>
      <c r="C209" s="15">
        <f>SUMIFS(LANCAMENTOS!$F$6:$F$505,LANCAMENTOS!$B$6:$B$505,A209,LANCAMENTOS!$G$6:$G$505,"Realizado")</f>
        <v>0</v>
      </c>
      <c r="D209" s="15" t="str">
        <f ca="1">IF(A209&gt;TODAY(),"",CONFIG!$B$7+SUMIFS(LANCAMENTOS!$E$6:$E$505,LANCAMENTOS!$B$6:$B$505,"&gt;="&amp;CONFIG!$B$5,LANCAMENTOS!$B$6:$B$505,"&lt;="&amp;A209,LANCAMENTOS!$G$6:$G$505,"Realizado")-SUMIFS(LANCAMENTOS!$F$6:$F$505,LANCAMENTOS!$B$6:$B$505,"&gt;="&amp;CONFIG!$B$5,LANCAMENTOS!$B$6:$B$505,"&lt;="&amp;A209,LANCAMENTOS!$G$6:$G$505,"Realizado"))</f>
        <v/>
      </c>
      <c r="E209" s="15">
        <f>SUMIFS(LANCAMENTOS!$E$6:$E$505,LANCAMENTOS!$B$6:$B$505,A209,LANCAMENTOS!$G$6:$G$505,"Previsto")</f>
        <v>0</v>
      </c>
      <c r="F209" s="15">
        <f>SUMIFS(LANCAMENTOS!$F$6:$F$505,LANCAMENTOS!$B$6:$B$505,A209,LANCAMENTOS!$G$6:$G$505,"Previsto")</f>
        <v>0</v>
      </c>
      <c r="G209" s="15">
        <f>CONFIG!$B$7+SUMIFS(LANCAMENTOS!$E$6:$E$505,LANCAMENTOS!$B$6:$B$505,"&gt;="&amp;CONFIG!$B$5,LANCAMENTOS!$B$6:$B$505,"&lt;="&amp;A209)-SUMIFS(LANCAMENTOS!$F$6:$F$505,LANCAMENTOS!$B$6:$B$505,"&gt;="&amp;CONFIG!$B$5,LANCAMENTOS!$B$6:$B$505,"&lt;="&amp;A209)</f>
        <v>17800</v>
      </c>
      <c r="H209" s="14" t="str">
        <f t="shared" si="6"/>
        <v>OK</v>
      </c>
      <c r="I209" s="15" t="str">
        <f ca="1">IF(AND(A209&gt;=TODAY(),A209&lt;=TODAY()+CONFIG!$B$6),G209,"")</f>
        <v/>
      </c>
      <c r="J209" s="14" t="str">
        <f ca="1">IF(AND(A209&gt;=TODAY(),A209&lt;=TODAY()+CONFIG!$B$6,G209&lt;0),"FALTA DE CAIXA","")</f>
        <v/>
      </c>
    </row>
    <row r="210" spans="1:10">
      <c r="A210" s="17">
        <f t="shared" si="7"/>
        <v>46440</v>
      </c>
      <c r="B210" s="15">
        <f>SUMIFS(LANCAMENTOS!$E$6:$E$505,LANCAMENTOS!$B$6:$B$505,A210,LANCAMENTOS!$G$6:$G$505,"Realizado")</f>
        <v>0</v>
      </c>
      <c r="C210" s="15">
        <f>SUMIFS(LANCAMENTOS!$F$6:$F$505,LANCAMENTOS!$B$6:$B$505,A210,LANCAMENTOS!$G$6:$G$505,"Realizado")</f>
        <v>0</v>
      </c>
      <c r="D210" s="15" t="str">
        <f ca="1">IF(A210&gt;TODAY(),"",CONFIG!$B$7+SUMIFS(LANCAMENTOS!$E$6:$E$505,LANCAMENTOS!$B$6:$B$505,"&gt;="&amp;CONFIG!$B$5,LANCAMENTOS!$B$6:$B$505,"&lt;="&amp;A210,LANCAMENTOS!$G$6:$G$505,"Realizado")-SUMIFS(LANCAMENTOS!$F$6:$F$505,LANCAMENTOS!$B$6:$B$505,"&gt;="&amp;CONFIG!$B$5,LANCAMENTOS!$B$6:$B$505,"&lt;="&amp;A210,LANCAMENTOS!$G$6:$G$505,"Realizado"))</f>
        <v/>
      </c>
      <c r="E210" s="15">
        <f>SUMIFS(LANCAMENTOS!$E$6:$E$505,LANCAMENTOS!$B$6:$B$505,A210,LANCAMENTOS!$G$6:$G$505,"Previsto")</f>
        <v>0</v>
      </c>
      <c r="F210" s="15">
        <f>SUMIFS(LANCAMENTOS!$F$6:$F$505,LANCAMENTOS!$B$6:$B$505,A210,LANCAMENTOS!$G$6:$G$505,"Previsto")</f>
        <v>0</v>
      </c>
      <c r="G210" s="15">
        <f>CONFIG!$B$7+SUMIFS(LANCAMENTOS!$E$6:$E$505,LANCAMENTOS!$B$6:$B$505,"&gt;="&amp;CONFIG!$B$5,LANCAMENTOS!$B$6:$B$505,"&lt;="&amp;A210)-SUMIFS(LANCAMENTOS!$F$6:$F$505,LANCAMENTOS!$B$6:$B$505,"&gt;="&amp;CONFIG!$B$5,LANCAMENTOS!$B$6:$B$505,"&lt;="&amp;A210)</f>
        <v>17800</v>
      </c>
      <c r="H210" s="14" t="str">
        <f t="shared" si="6"/>
        <v>OK</v>
      </c>
      <c r="I210" s="15" t="str">
        <f ca="1">IF(AND(A210&gt;=TODAY(),A210&lt;=TODAY()+CONFIG!$B$6),G210,"")</f>
        <v/>
      </c>
      <c r="J210" s="14" t="str">
        <f ca="1">IF(AND(A210&gt;=TODAY(),A210&lt;=TODAY()+CONFIG!$B$6,G210&lt;0),"FALTA DE CAIXA","")</f>
        <v/>
      </c>
    </row>
    <row r="211" spans="1:10">
      <c r="A211" s="17">
        <f t="shared" si="7"/>
        <v>46441</v>
      </c>
      <c r="B211" s="15">
        <f>SUMIFS(LANCAMENTOS!$E$6:$E$505,LANCAMENTOS!$B$6:$B$505,A211,LANCAMENTOS!$G$6:$G$505,"Realizado")</f>
        <v>0</v>
      </c>
      <c r="C211" s="15">
        <f>SUMIFS(LANCAMENTOS!$F$6:$F$505,LANCAMENTOS!$B$6:$B$505,A211,LANCAMENTOS!$G$6:$G$505,"Realizado")</f>
        <v>0</v>
      </c>
      <c r="D211" s="15" t="str">
        <f ca="1">IF(A211&gt;TODAY(),"",CONFIG!$B$7+SUMIFS(LANCAMENTOS!$E$6:$E$505,LANCAMENTOS!$B$6:$B$505,"&gt;="&amp;CONFIG!$B$5,LANCAMENTOS!$B$6:$B$505,"&lt;="&amp;A211,LANCAMENTOS!$G$6:$G$505,"Realizado")-SUMIFS(LANCAMENTOS!$F$6:$F$505,LANCAMENTOS!$B$6:$B$505,"&gt;="&amp;CONFIG!$B$5,LANCAMENTOS!$B$6:$B$505,"&lt;="&amp;A211,LANCAMENTOS!$G$6:$G$505,"Realizado"))</f>
        <v/>
      </c>
      <c r="E211" s="15">
        <f>SUMIFS(LANCAMENTOS!$E$6:$E$505,LANCAMENTOS!$B$6:$B$505,A211,LANCAMENTOS!$G$6:$G$505,"Previsto")</f>
        <v>0</v>
      </c>
      <c r="F211" s="15">
        <f>SUMIFS(LANCAMENTOS!$F$6:$F$505,LANCAMENTOS!$B$6:$B$505,A211,LANCAMENTOS!$G$6:$G$505,"Previsto")</f>
        <v>0</v>
      </c>
      <c r="G211" s="15">
        <f>CONFIG!$B$7+SUMIFS(LANCAMENTOS!$E$6:$E$505,LANCAMENTOS!$B$6:$B$505,"&gt;="&amp;CONFIG!$B$5,LANCAMENTOS!$B$6:$B$505,"&lt;="&amp;A211)-SUMIFS(LANCAMENTOS!$F$6:$F$505,LANCAMENTOS!$B$6:$B$505,"&gt;="&amp;CONFIG!$B$5,LANCAMENTOS!$B$6:$B$505,"&lt;="&amp;A211)</f>
        <v>17800</v>
      </c>
      <c r="H211" s="14" t="str">
        <f t="shared" si="6"/>
        <v>OK</v>
      </c>
      <c r="I211" s="15" t="str">
        <f ca="1">IF(AND(A211&gt;=TODAY(),A211&lt;=TODAY()+CONFIG!$B$6),G211,"")</f>
        <v/>
      </c>
      <c r="J211" s="14" t="str">
        <f ca="1">IF(AND(A211&gt;=TODAY(),A211&lt;=TODAY()+CONFIG!$B$6,G211&lt;0),"FALTA DE CAIXA","")</f>
        <v/>
      </c>
    </row>
    <row r="212" spans="1:10">
      <c r="A212" s="17">
        <f t="shared" si="7"/>
        <v>46442</v>
      </c>
      <c r="B212" s="15">
        <f>SUMIFS(LANCAMENTOS!$E$6:$E$505,LANCAMENTOS!$B$6:$B$505,A212,LANCAMENTOS!$G$6:$G$505,"Realizado")</f>
        <v>0</v>
      </c>
      <c r="C212" s="15">
        <f>SUMIFS(LANCAMENTOS!$F$6:$F$505,LANCAMENTOS!$B$6:$B$505,A212,LANCAMENTOS!$G$6:$G$505,"Realizado")</f>
        <v>0</v>
      </c>
      <c r="D212" s="15" t="str">
        <f ca="1">IF(A212&gt;TODAY(),"",CONFIG!$B$7+SUMIFS(LANCAMENTOS!$E$6:$E$505,LANCAMENTOS!$B$6:$B$505,"&gt;="&amp;CONFIG!$B$5,LANCAMENTOS!$B$6:$B$505,"&lt;="&amp;A212,LANCAMENTOS!$G$6:$G$505,"Realizado")-SUMIFS(LANCAMENTOS!$F$6:$F$505,LANCAMENTOS!$B$6:$B$505,"&gt;="&amp;CONFIG!$B$5,LANCAMENTOS!$B$6:$B$505,"&lt;="&amp;A212,LANCAMENTOS!$G$6:$G$505,"Realizado"))</f>
        <v/>
      </c>
      <c r="E212" s="15">
        <f>SUMIFS(LANCAMENTOS!$E$6:$E$505,LANCAMENTOS!$B$6:$B$505,A212,LANCAMENTOS!$G$6:$G$505,"Previsto")</f>
        <v>0</v>
      </c>
      <c r="F212" s="15">
        <f>SUMIFS(LANCAMENTOS!$F$6:$F$505,LANCAMENTOS!$B$6:$B$505,A212,LANCAMENTOS!$G$6:$G$505,"Previsto")</f>
        <v>0</v>
      </c>
      <c r="G212" s="15">
        <f>CONFIG!$B$7+SUMIFS(LANCAMENTOS!$E$6:$E$505,LANCAMENTOS!$B$6:$B$505,"&gt;="&amp;CONFIG!$B$5,LANCAMENTOS!$B$6:$B$505,"&lt;="&amp;A212)-SUMIFS(LANCAMENTOS!$F$6:$F$505,LANCAMENTOS!$B$6:$B$505,"&gt;="&amp;CONFIG!$B$5,LANCAMENTOS!$B$6:$B$505,"&lt;="&amp;A212)</f>
        <v>17800</v>
      </c>
      <c r="H212" s="14" t="str">
        <f t="shared" si="6"/>
        <v>OK</v>
      </c>
      <c r="I212" s="15" t="str">
        <f ca="1">IF(AND(A212&gt;=TODAY(),A212&lt;=TODAY()+CONFIG!$B$6),G212,"")</f>
        <v/>
      </c>
      <c r="J212" s="14" t="str">
        <f ca="1">IF(AND(A212&gt;=TODAY(),A212&lt;=TODAY()+CONFIG!$B$6,G212&lt;0),"FALTA DE CAIXA","")</f>
        <v/>
      </c>
    </row>
    <row r="213" spans="1:10">
      <c r="A213" s="17">
        <f t="shared" si="7"/>
        <v>46443</v>
      </c>
      <c r="B213" s="15">
        <f>SUMIFS(LANCAMENTOS!$E$6:$E$505,LANCAMENTOS!$B$6:$B$505,A213,LANCAMENTOS!$G$6:$G$505,"Realizado")</f>
        <v>0</v>
      </c>
      <c r="C213" s="15">
        <f>SUMIFS(LANCAMENTOS!$F$6:$F$505,LANCAMENTOS!$B$6:$B$505,A213,LANCAMENTOS!$G$6:$G$505,"Realizado")</f>
        <v>0</v>
      </c>
      <c r="D213" s="15" t="str">
        <f ca="1">IF(A213&gt;TODAY(),"",CONFIG!$B$7+SUMIFS(LANCAMENTOS!$E$6:$E$505,LANCAMENTOS!$B$6:$B$505,"&gt;="&amp;CONFIG!$B$5,LANCAMENTOS!$B$6:$B$505,"&lt;="&amp;A213,LANCAMENTOS!$G$6:$G$505,"Realizado")-SUMIFS(LANCAMENTOS!$F$6:$F$505,LANCAMENTOS!$B$6:$B$505,"&gt;="&amp;CONFIG!$B$5,LANCAMENTOS!$B$6:$B$505,"&lt;="&amp;A213,LANCAMENTOS!$G$6:$G$505,"Realizado"))</f>
        <v/>
      </c>
      <c r="E213" s="15">
        <f>SUMIFS(LANCAMENTOS!$E$6:$E$505,LANCAMENTOS!$B$6:$B$505,A213,LANCAMENTOS!$G$6:$G$505,"Previsto")</f>
        <v>0</v>
      </c>
      <c r="F213" s="15">
        <f>SUMIFS(LANCAMENTOS!$F$6:$F$505,LANCAMENTOS!$B$6:$B$505,A213,LANCAMENTOS!$G$6:$G$505,"Previsto")</f>
        <v>0</v>
      </c>
      <c r="G213" s="15">
        <f>CONFIG!$B$7+SUMIFS(LANCAMENTOS!$E$6:$E$505,LANCAMENTOS!$B$6:$B$505,"&gt;="&amp;CONFIG!$B$5,LANCAMENTOS!$B$6:$B$505,"&lt;="&amp;A213)-SUMIFS(LANCAMENTOS!$F$6:$F$505,LANCAMENTOS!$B$6:$B$505,"&gt;="&amp;CONFIG!$B$5,LANCAMENTOS!$B$6:$B$505,"&lt;="&amp;A213)</f>
        <v>17800</v>
      </c>
      <c r="H213" s="14" t="str">
        <f t="shared" si="6"/>
        <v>OK</v>
      </c>
      <c r="I213" s="15" t="str">
        <f ca="1">IF(AND(A213&gt;=TODAY(),A213&lt;=TODAY()+CONFIG!$B$6),G213,"")</f>
        <v/>
      </c>
      <c r="J213" s="14" t="str">
        <f ca="1">IF(AND(A213&gt;=TODAY(),A213&lt;=TODAY()+CONFIG!$B$6,G213&lt;0),"FALTA DE CAIXA","")</f>
        <v/>
      </c>
    </row>
    <row r="214" spans="1:10">
      <c r="A214" s="17">
        <f t="shared" si="7"/>
        <v>46444</v>
      </c>
      <c r="B214" s="15">
        <f>SUMIFS(LANCAMENTOS!$E$6:$E$505,LANCAMENTOS!$B$6:$B$505,A214,LANCAMENTOS!$G$6:$G$505,"Realizado")</f>
        <v>0</v>
      </c>
      <c r="C214" s="15">
        <f>SUMIFS(LANCAMENTOS!$F$6:$F$505,LANCAMENTOS!$B$6:$B$505,A214,LANCAMENTOS!$G$6:$G$505,"Realizado")</f>
        <v>0</v>
      </c>
      <c r="D214" s="15" t="str">
        <f ca="1">IF(A214&gt;TODAY(),"",CONFIG!$B$7+SUMIFS(LANCAMENTOS!$E$6:$E$505,LANCAMENTOS!$B$6:$B$505,"&gt;="&amp;CONFIG!$B$5,LANCAMENTOS!$B$6:$B$505,"&lt;="&amp;A214,LANCAMENTOS!$G$6:$G$505,"Realizado")-SUMIFS(LANCAMENTOS!$F$6:$F$505,LANCAMENTOS!$B$6:$B$505,"&gt;="&amp;CONFIG!$B$5,LANCAMENTOS!$B$6:$B$505,"&lt;="&amp;A214,LANCAMENTOS!$G$6:$G$505,"Realizado"))</f>
        <v/>
      </c>
      <c r="E214" s="15">
        <f>SUMIFS(LANCAMENTOS!$E$6:$E$505,LANCAMENTOS!$B$6:$B$505,A214,LANCAMENTOS!$G$6:$G$505,"Previsto")</f>
        <v>0</v>
      </c>
      <c r="F214" s="15">
        <f>SUMIFS(LANCAMENTOS!$F$6:$F$505,LANCAMENTOS!$B$6:$B$505,A214,LANCAMENTOS!$G$6:$G$505,"Previsto")</f>
        <v>0</v>
      </c>
      <c r="G214" s="15">
        <f>CONFIG!$B$7+SUMIFS(LANCAMENTOS!$E$6:$E$505,LANCAMENTOS!$B$6:$B$505,"&gt;="&amp;CONFIG!$B$5,LANCAMENTOS!$B$6:$B$505,"&lt;="&amp;A214)-SUMIFS(LANCAMENTOS!$F$6:$F$505,LANCAMENTOS!$B$6:$B$505,"&gt;="&amp;CONFIG!$B$5,LANCAMENTOS!$B$6:$B$505,"&lt;="&amp;A214)</f>
        <v>17800</v>
      </c>
      <c r="H214" s="14" t="str">
        <f t="shared" si="6"/>
        <v>OK</v>
      </c>
      <c r="I214" s="15" t="str">
        <f ca="1">IF(AND(A214&gt;=TODAY(),A214&lt;=TODAY()+CONFIG!$B$6),G214,"")</f>
        <v/>
      </c>
      <c r="J214" s="14" t="str">
        <f ca="1">IF(AND(A214&gt;=TODAY(),A214&lt;=TODAY()+CONFIG!$B$6,G214&lt;0),"FALTA DE CAIXA","")</f>
        <v/>
      </c>
    </row>
    <row r="215" spans="1:10">
      <c r="A215" s="17">
        <f t="shared" si="7"/>
        <v>46445</v>
      </c>
      <c r="B215" s="15">
        <f>SUMIFS(LANCAMENTOS!$E$6:$E$505,LANCAMENTOS!$B$6:$B$505,A215,LANCAMENTOS!$G$6:$G$505,"Realizado")</f>
        <v>0</v>
      </c>
      <c r="C215" s="15">
        <f>SUMIFS(LANCAMENTOS!$F$6:$F$505,LANCAMENTOS!$B$6:$B$505,A215,LANCAMENTOS!$G$6:$G$505,"Realizado")</f>
        <v>0</v>
      </c>
      <c r="D215" s="15" t="str">
        <f ca="1">IF(A215&gt;TODAY(),"",CONFIG!$B$7+SUMIFS(LANCAMENTOS!$E$6:$E$505,LANCAMENTOS!$B$6:$B$505,"&gt;="&amp;CONFIG!$B$5,LANCAMENTOS!$B$6:$B$505,"&lt;="&amp;A215,LANCAMENTOS!$G$6:$G$505,"Realizado")-SUMIFS(LANCAMENTOS!$F$6:$F$505,LANCAMENTOS!$B$6:$B$505,"&gt;="&amp;CONFIG!$B$5,LANCAMENTOS!$B$6:$B$505,"&lt;="&amp;A215,LANCAMENTOS!$G$6:$G$505,"Realizado"))</f>
        <v/>
      </c>
      <c r="E215" s="15">
        <f>SUMIFS(LANCAMENTOS!$E$6:$E$505,LANCAMENTOS!$B$6:$B$505,A215,LANCAMENTOS!$G$6:$G$505,"Previsto")</f>
        <v>0</v>
      </c>
      <c r="F215" s="15">
        <f>SUMIFS(LANCAMENTOS!$F$6:$F$505,LANCAMENTOS!$B$6:$B$505,A215,LANCAMENTOS!$G$6:$G$505,"Previsto")</f>
        <v>0</v>
      </c>
      <c r="G215" s="15">
        <f>CONFIG!$B$7+SUMIFS(LANCAMENTOS!$E$6:$E$505,LANCAMENTOS!$B$6:$B$505,"&gt;="&amp;CONFIG!$B$5,LANCAMENTOS!$B$6:$B$505,"&lt;="&amp;A215)-SUMIFS(LANCAMENTOS!$F$6:$F$505,LANCAMENTOS!$B$6:$B$505,"&gt;="&amp;CONFIG!$B$5,LANCAMENTOS!$B$6:$B$505,"&lt;="&amp;A215)</f>
        <v>17800</v>
      </c>
      <c r="H215" s="14" t="str">
        <f t="shared" si="6"/>
        <v>OK</v>
      </c>
      <c r="I215" s="15" t="str">
        <f ca="1">IF(AND(A215&gt;=TODAY(),A215&lt;=TODAY()+CONFIG!$B$6),G215,"")</f>
        <v/>
      </c>
      <c r="J215" s="14" t="str">
        <f ca="1">IF(AND(A215&gt;=TODAY(),A215&lt;=TODAY()+CONFIG!$B$6,G215&lt;0),"FALTA DE CAIXA","")</f>
        <v/>
      </c>
    </row>
    <row r="216" spans="1:10">
      <c r="A216" s="17">
        <f t="shared" si="7"/>
        <v>46446</v>
      </c>
      <c r="B216" s="15">
        <f>SUMIFS(LANCAMENTOS!$E$6:$E$505,LANCAMENTOS!$B$6:$B$505,A216,LANCAMENTOS!$G$6:$G$505,"Realizado")</f>
        <v>0</v>
      </c>
      <c r="C216" s="15">
        <f>SUMIFS(LANCAMENTOS!$F$6:$F$505,LANCAMENTOS!$B$6:$B$505,A216,LANCAMENTOS!$G$6:$G$505,"Realizado")</f>
        <v>0</v>
      </c>
      <c r="D216" s="15" t="str">
        <f ca="1">IF(A216&gt;TODAY(),"",CONFIG!$B$7+SUMIFS(LANCAMENTOS!$E$6:$E$505,LANCAMENTOS!$B$6:$B$505,"&gt;="&amp;CONFIG!$B$5,LANCAMENTOS!$B$6:$B$505,"&lt;="&amp;A216,LANCAMENTOS!$G$6:$G$505,"Realizado")-SUMIFS(LANCAMENTOS!$F$6:$F$505,LANCAMENTOS!$B$6:$B$505,"&gt;="&amp;CONFIG!$B$5,LANCAMENTOS!$B$6:$B$505,"&lt;="&amp;A216,LANCAMENTOS!$G$6:$G$505,"Realizado"))</f>
        <v/>
      </c>
      <c r="E216" s="15">
        <f>SUMIFS(LANCAMENTOS!$E$6:$E$505,LANCAMENTOS!$B$6:$B$505,A216,LANCAMENTOS!$G$6:$G$505,"Previsto")</f>
        <v>0</v>
      </c>
      <c r="F216" s="15">
        <f>SUMIFS(LANCAMENTOS!$F$6:$F$505,LANCAMENTOS!$B$6:$B$505,A216,LANCAMENTOS!$G$6:$G$505,"Previsto")</f>
        <v>0</v>
      </c>
      <c r="G216" s="15">
        <f>CONFIG!$B$7+SUMIFS(LANCAMENTOS!$E$6:$E$505,LANCAMENTOS!$B$6:$B$505,"&gt;="&amp;CONFIG!$B$5,LANCAMENTOS!$B$6:$B$505,"&lt;="&amp;A216)-SUMIFS(LANCAMENTOS!$F$6:$F$505,LANCAMENTOS!$B$6:$B$505,"&gt;="&amp;CONFIG!$B$5,LANCAMENTOS!$B$6:$B$505,"&lt;="&amp;A216)</f>
        <v>17800</v>
      </c>
      <c r="H216" s="14" t="str">
        <f t="shared" si="6"/>
        <v>OK</v>
      </c>
      <c r="I216" s="15" t="str">
        <f ca="1">IF(AND(A216&gt;=TODAY(),A216&lt;=TODAY()+CONFIG!$B$6),G216,"")</f>
        <v/>
      </c>
      <c r="J216" s="14" t="str">
        <f ca="1">IF(AND(A216&gt;=TODAY(),A216&lt;=TODAY()+CONFIG!$B$6,G216&lt;0),"FALTA DE CAIXA","")</f>
        <v/>
      </c>
    </row>
    <row r="217" spans="1:10">
      <c r="A217" s="17">
        <f t="shared" si="7"/>
        <v>46447</v>
      </c>
      <c r="B217" s="15">
        <f>SUMIFS(LANCAMENTOS!$E$6:$E$505,LANCAMENTOS!$B$6:$B$505,A217,LANCAMENTOS!$G$6:$G$505,"Realizado")</f>
        <v>0</v>
      </c>
      <c r="C217" s="15">
        <f>SUMIFS(LANCAMENTOS!$F$6:$F$505,LANCAMENTOS!$B$6:$B$505,A217,LANCAMENTOS!$G$6:$G$505,"Realizado")</f>
        <v>0</v>
      </c>
      <c r="D217" s="15" t="str">
        <f ca="1">IF(A217&gt;TODAY(),"",CONFIG!$B$7+SUMIFS(LANCAMENTOS!$E$6:$E$505,LANCAMENTOS!$B$6:$B$505,"&gt;="&amp;CONFIG!$B$5,LANCAMENTOS!$B$6:$B$505,"&lt;="&amp;A217,LANCAMENTOS!$G$6:$G$505,"Realizado")-SUMIFS(LANCAMENTOS!$F$6:$F$505,LANCAMENTOS!$B$6:$B$505,"&gt;="&amp;CONFIG!$B$5,LANCAMENTOS!$B$6:$B$505,"&lt;="&amp;A217,LANCAMENTOS!$G$6:$G$505,"Realizado"))</f>
        <v/>
      </c>
      <c r="E217" s="15">
        <f>SUMIFS(LANCAMENTOS!$E$6:$E$505,LANCAMENTOS!$B$6:$B$505,A217,LANCAMENTOS!$G$6:$G$505,"Previsto")</f>
        <v>0</v>
      </c>
      <c r="F217" s="15">
        <f>SUMIFS(LANCAMENTOS!$F$6:$F$505,LANCAMENTOS!$B$6:$B$505,A217,LANCAMENTOS!$G$6:$G$505,"Previsto")</f>
        <v>0</v>
      </c>
      <c r="G217" s="15">
        <f>CONFIG!$B$7+SUMIFS(LANCAMENTOS!$E$6:$E$505,LANCAMENTOS!$B$6:$B$505,"&gt;="&amp;CONFIG!$B$5,LANCAMENTOS!$B$6:$B$505,"&lt;="&amp;A217)-SUMIFS(LANCAMENTOS!$F$6:$F$505,LANCAMENTOS!$B$6:$B$505,"&gt;="&amp;CONFIG!$B$5,LANCAMENTOS!$B$6:$B$505,"&lt;="&amp;A217)</f>
        <v>17800</v>
      </c>
      <c r="H217" s="14" t="str">
        <f t="shared" si="6"/>
        <v>OK</v>
      </c>
      <c r="I217" s="15" t="str">
        <f ca="1">IF(AND(A217&gt;=TODAY(),A217&lt;=TODAY()+CONFIG!$B$6),G217,"")</f>
        <v/>
      </c>
      <c r="J217" s="14" t="str">
        <f ca="1">IF(AND(A217&gt;=TODAY(),A217&lt;=TODAY()+CONFIG!$B$6,G217&lt;0),"FALTA DE CAIXA","")</f>
        <v/>
      </c>
    </row>
    <row r="218" spans="1:10">
      <c r="A218" s="17">
        <f t="shared" si="7"/>
        <v>46448</v>
      </c>
      <c r="B218" s="15">
        <f>SUMIFS(LANCAMENTOS!$E$6:$E$505,LANCAMENTOS!$B$6:$B$505,A218,LANCAMENTOS!$G$6:$G$505,"Realizado")</f>
        <v>0</v>
      </c>
      <c r="C218" s="15">
        <f>SUMIFS(LANCAMENTOS!$F$6:$F$505,LANCAMENTOS!$B$6:$B$505,A218,LANCAMENTOS!$G$6:$G$505,"Realizado")</f>
        <v>0</v>
      </c>
      <c r="D218" s="15" t="str">
        <f ca="1">IF(A218&gt;TODAY(),"",CONFIG!$B$7+SUMIFS(LANCAMENTOS!$E$6:$E$505,LANCAMENTOS!$B$6:$B$505,"&gt;="&amp;CONFIG!$B$5,LANCAMENTOS!$B$6:$B$505,"&lt;="&amp;A218,LANCAMENTOS!$G$6:$G$505,"Realizado")-SUMIFS(LANCAMENTOS!$F$6:$F$505,LANCAMENTOS!$B$6:$B$505,"&gt;="&amp;CONFIG!$B$5,LANCAMENTOS!$B$6:$B$505,"&lt;="&amp;A218,LANCAMENTOS!$G$6:$G$505,"Realizado"))</f>
        <v/>
      </c>
      <c r="E218" s="15">
        <f>SUMIFS(LANCAMENTOS!$E$6:$E$505,LANCAMENTOS!$B$6:$B$505,A218,LANCAMENTOS!$G$6:$G$505,"Previsto")</f>
        <v>0</v>
      </c>
      <c r="F218" s="15">
        <f>SUMIFS(LANCAMENTOS!$F$6:$F$505,LANCAMENTOS!$B$6:$B$505,A218,LANCAMENTOS!$G$6:$G$505,"Previsto")</f>
        <v>0</v>
      </c>
      <c r="G218" s="15">
        <f>CONFIG!$B$7+SUMIFS(LANCAMENTOS!$E$6:$E$505,LANCAMENTOS!$B$6:$B$505,"&gt;="&amp;CONFIG!$B$5,LANCAMENTOS!$B$6:$B$505,"&lt;="&amp;A218)-SUMIFS(LANCAMENTOS!$F$6:$F$505,LANCAMENTOS!$B$6:$B$505,"&gt;="&amp;CONFIG!$B$5,LANCAMENTOS!$B$6:$B$505,"&lt;="&amp;A218)</f>
        <v>17800</v>
      </c>
      <c r="H218" s="14" t="str">
        <f t="shared" si="6"/>
        <v>OK</v>
      </c>
      <c r="I218" s="15" t="str">
        <f ca="1">IF(AND(A218&gt;=TODAY(),A218&lt;=TODAY()+CONFIG!$B$6),G218,"")</f>
        <v/>
      </c>
      <c r="J218" s="14" t="str">
        <f ca="1">IF(AND(A218&gt;=TODAY(),A218&lt;=TODAY()+CONFIG!$B$6,G218&lt;0),"FALTA DE CAIXA","")</f>
        <v/>
      </c>
    </row>
    <row r="219" spans="1:10">
      <c r="A219" s="17">
        <f t="shared" si="7"/>
        <v>46449</v>
      </c>
      <c r="B219" s="15">
        <f>SUMIFS(LANCAMENTOS!$E$6:$E$505,LANCAMENTOS!$B$6:$B$505,A219,LANCAMENTOS!$G$6:$G$505,"Realizado")</f>
        <v>0</v>
      </c>
      <c r="C219" s="15">
        <f>SUMIFS(LANCAMENTOS!$F$6:$F$505,LANCAMENTOS!$B$6:$B$505,A219,LANCAMENTOS!$G$6:$G$505,"Realizado")</f>
        <v>0</v>
      </c>
      <c r="D219" s="15" t="str">
        <f ca="1">IF(A219&gt;TODAY(),"",CONFIG!$B$7+SUMIFS(LANCAMENTOS!$E$6:$E$505,LANCAMENTOS!$B$6:$B$505,"&gt;="&amp;CONFIG!$B$5,LANCAMENTOS!$B$6:$B$505,"&lt;="&amp;A219,LANCAMENTOS!$G$6:$G$505,"Realizado")-SUMIFS(LANCAMENTOS!$F$6:$F$505,LANCAMENTOS!$B$6:$B$505,"&gt;="&amp;CONFIG!$B$5,LANCAMENTOS!$B$6:$B$505,"&lt;="&amp;A219,LANCAMENTOS!$G$6:$G$505,"Realizado"))</f>
        <v/>
      </c>
      <c r="E219" s="15">
        <f>SUMIFS(LANCAMENTOS!$E$6:$E$505,LANCAMENTOS!$B$6:$B$505,A219,LANCAMENTOS!$G$6:$G$505,"Previsto")</f>
        <v>0</v>
      </c>
      <c r="F219" s="15">
        <f>SUMIFS(LANCAMENTOS!$F$6:$F$505,LANCAMENTOS!$B$6:$B$505,A219,LANCAMENTOS!$G$6:$G$505,"Previsto")</f>
        <v>0</v>
      </c>
      <c r="G219" s="15">
        <f>CONFIG!$B$7+SUMIFS(LANCAMENTOS!$E$6:$E$505,LANCAMENTOS!$B$6:$B$505,"&gt;="&amp;CONFIG!$B$5,LANCAMENTOS!$B$6:$B$505,"&lt;="&amp;A219)-SUMIFS(LANCAMENTOS!$F$6:$F$505,LANCAMENTOS!$B$6:$B$505,"&gt;="&amp;CONFIG!$B$5,LANCAMENTOS!$B$6:$B$505,"&lt;="&amp;A219)</f>
        <v>17800</v>
      </c>
      <c r="H219" s="14" t="str">
        <f t="shared" si="6"/>
        <v>OK</v>
      </c>
      <c r="I219" s="15" t="str">
        <f ca="1">IF(AND(A219&gt;=TODAY(),A219&lt;=TODAY()+CONFIG!$B$6),G219,"")</f>
        <v/>
      </c>
      <c r="J219" s="14" t="str">
        <f ca="1">IF(AND(A219&gt;=TODAY(),A219&lt;=TODAY()+CONFIG!$B$6,G219&lt;0),"FALTA DE CAIXA","")</f>
        <v/>
      </c>
    </row>
    <row r="220" spans="1:10">
      <c r="A220" s="17">
        <f t="shared" si="7"/>
        <v>46450</v>
      </c>
      <c r="B220" s="15">
        <f>SUMIFS(LANCAMENTOS!$E$6:$E$505,LANCAMENTOS!$B$6:$B$505,A220,LANCAMENTOS!$G$6:$G$505,"Realizado")</f>
        <v>0</v>
      </c>
      <c r="C220" s="15">
        <f>SUMIFS(LANCAMENTOS!$F$6:$F$505,LANCAMENTOS!$B$6:$B$505,A220,LANCAMENTOS!$G$6:$G$505,"Realizado")</f>
        <v>0</v>
      </c>
      <c r="D220" s="15" t="str">
        <f ca="1">IF(A220&gt;TODAY(),"",CONFIG!$B$7+SUMIFS(LANCAMENTOS!$E$6:$E$505,LANCAMENTOS!$B$6:$B$505,"&gt;="&amp;CONFIG!$B$5,LANCAMENTOS!$B$6:$B$505,"&lt;="&amp;A220,LANCAMENTOS!$G$6:$G$505,"Realizado")-SUMIFS(LANCAMENTOS!$F$6:$F$505,LANCAMENTOS!$B$6:$B$505,"&gt;="&amp;CONFIG!$B$5,LANCAMENTOS!$B$6:$B$505,"&lt;="&amp;A220,LANCAMENTOS!$G$6:$G$505,"Realizado"))</f>
        <v/>
      </c>
      <c r="E220" s="15">
        <f>SUMIFS(LANCAMENTOS!$E$6:$E$505,LANCAMENTOS!$B$6:$B$505,A220,LANCAMENTOS!$G$6:$G$505,"Previsto")</f>
        <v>0</v>
      </c>
      <c r="F220" s="15">
        <f>SUMIFS(LANCAMENTOS!$F$6:$F$505,LANCAMENTOS!$B$6:$B$505,A220,LANCAMENTOS!$G$6:$G$505,"Previsto")</f>
        <v>0</v>
      </c>
      <c r="G220" s="15">
        <f>CONFIG!$B$7+SUMIFS(LANCAMENTOS!$E$6:$E$505,LANCAMENTOS!$B$6:$B$505,"&gt;="&amp;CONFIG!$B$5,LANCAMENTOS!$B$6:$B$505,"&lt;="&amp;A220)-SUMIFS(LANCAMENTOS!$F$6:$F$505,LANCAMENTOS!$B$6:$B$505,"&gt;="&amp;CONFIG!$B$5,LANCAMENTOS!$B$6:$B$505,"&lt;="&amp;A220)</f>
        <v>17800</v>
      </c>
      <c r="H220" s="14" t="str">
        <f t="shared" si="6"/>
        <v>OK</v>
      </c>
      <c r="I220" s="15" t="str">
        <f ca="1">IF(AND(A220&gt;=TODAY(),A220&lt;=TODAY()+CONFIG!$B$6),G220,"")</f>
        <v/>
      </c>
      <c r="J220" s="14" t="str">
        <f ca="1">IF(AND(A220&gt;=TODAY(),A220&lt;=TODAY()+CONFIG!$B$6,G220&lt;0),"FALTA DE CAIXA","")</f>
        <v/>
      </c>
    </row>
    <row r="221" spans="1:10">
      <c r="A221" s="17">
        <f t="shared" si="7"/>
        <v>46451</v>
      </c>
      <c r="B221" s="15">
        <f>SUMIFS(LANCAMENTOS!$E$6:$E$505,LANCAMENTOS!$B$6:$B$505,A221,LANCAMENTOS!$G$6:$G$505,"Realizado")</f>
        <v>0</v>
      </c>
      <c r="C221" s="15">
        <f>SUMIFS(LANCAMENTOS!$F$6:$F$505,LANCAMENTOS!$B$6:$B$505,A221,LANCAMENTOS!$G$6:$G$505,"Realizado")</f>
        <v>0</v>
      </c>
      <c r="D221" s="15" t="str">
        <f ca="1">IF(A221&gt;TODAY(),"",CONFIG!$B$7+SUMIFS(LANCAMENTOS!$E$6:$E$505,LANCAMENTOS!$B$6:$B$505,"&gt;="&amp;CONFIG!$B$5,LANCAMENTOS!$B$6:$B$505,"&lt;="&amp;A221,LANCAMENTOS!$G$6:$G$505,"Realizado")-SUMIFS(LANCAMENTOS!$F$6:$F$505,LANCAMENTOS!$B$6:$B$505,"&gt;="&amp;CONFIG!$B$5,LANCAMENTOS!$B$6:$B$505,"&lt;="&amp;A221,LANCAMENTOS!$G$6:$G$505,"Realizado"))</f>
        <v/>
      </c>
      <c r="E221" s="15">
        <f>SUMIFS(LANCAMENTOS!$E$6:$E$505,LANCAMENTOS!$B$6:$B$505,A221,LANCAMENTOS!$G$6:$G$505,"Previsto")</f>
        <v>0</v>
      </c>
      <c r="F221" s="15">
        <f>SUMIFS(LANCAMENTOS!$F$6:$F$505,LANCAMENTOS!$B$6:$B$505,A221,LANCAMENTOS!$G$6:$G$505,"Previsto")</f>
        <v>0</v>
      </c>
      <c r="G221" s="15">
        <f>CONFIG!$B$7+SUMIFS(LANCAMENTOS!$E$6:$E$505,LANCAMENTOS!$B$6:$B$505,"&gt;="&amp;CONFIG!$B$5,LANCAMENTOS!$B$6:$B$505,"&lt;="&amp;A221)-SUMIFS(LANCAMENTOS!$F$6:$F$505,LANCAMENTOS!$B$6:$B$505,"&gt;="&amp;CONFIG!$B$5,LANCAMENTOS!$B$6:$B$505,"&lt;="&amp;A221)</f>
        <v>17800</v>
      </c>
      <c r="H221" s="14" t="str">
        <f t="shared" si="6"/>
        <v>OK</v>
      </c>
      <c r="I221" s="15" t="str">
        <f ca="1">IF(AND(A221&gt;=TODAY(),A221&lt;=TODAY()+CONFIG!$B$6),G221,"")</f>
        <v/>
      </c>
      <c r="J221" s="14" t="str">
        <f ca="1">IF(AND(A221&gt;=TODAY(),A221&lt;=TODAY()+CONFIG!$B$6,G221&lt;0),"FALTA DE CAIXA","")</f>
        <v/>
      </c>
    </row>
    <row r="222" spans="1:10">
      <c r="A222" s="17">
        <f t="shared" si="7"/>
        <v>46452</v>
      </c>
      <c r="B222" s="15">
        <f>SUMIFS(LANCAMENTOS!$E$6:$E$505,LANCAMENTOS!$B$6:$B$505,A222,LANCAMENTOS!$G$6:$G$505,"Realizado")</f>
        <v>0</v>
      </c>
      <c r="C222" s="15">
        <f>SUMIFS(LANCAMENTOS!$F$6:$F$505,LANCAMENTOS!$B$6:$B$505,A222,LANCAMENTOS!$G$6:$G$505,"Realizado")</f>
        <v>0</v>
      </c>
      <c r="D222" s="15" t="str">
        <f ca="1">IF(A222&gt;TODAY(),"",CONFIG!$B$7+SUMIFS(LANCAMENTOS!$E$6:$E$505,LANCAMENTOS!$B$6:$B$505,"&gt;="&amp;CONFIG!$B$5,LANCAMENTOS!$B$6:$B$505,"&lt;="&amp;A222,LANCAMENTOS!$G$6:$G$505,"Realizado")-SUMIFS(LANCAMENTOS!$F$6:$F$505,LANCAMENTOS!$B$6:$B$505,"&gt;="&amp;CONFIG!$B$5,LANCAMENTOS!$B$6:$B$505,"&lt;="&amp;A222,LANCAMENTOS!$G$6:$G$505,"Realizado"))</f>
        <v/>
      </c>
      <c r="E222" s="15">
        <f>SUMIFS(LANCAMENTOS!$E$6:$E$505,LANCAMENTOS!$B$6:$B$505,A222,LANCAMENTOS!$G$6:$G$505,"Previsto")</f>
        <v>0</v>
      </c>
      <c r="F222" s="15">
        <f>SUMIFS(LANCAMENTOS!$F$6:$F$505,LANCAMENTOS!$B$6:$B$505,A222,LANCAMENTOS!$G$6:$G$505,"Previsto")</f>
        <v>0</v>
      </c>
      <c r="G222" s="15">
        <f>CONFIG!$B$7+SUMIFS(LANCAMENTOS!$E$6:$E$505,LANCAMENTOS!$B$6:$B$505,"&gt;="&amp;CONFIG!$B$5,LANCAMENTOS!$B$6:$B$505,"&lt;="&amp;A222)-SUMIFS(LANCAMENTOS!$F$6:$F$505,LANCAMENTOS!$B$6:$B$505,"&gt;="&amp;CONFIG!$B$5,LANCAMENTOS!$B$6:$B$505,"&lt;="&amp;A222)</f>
        <v>17800</v>
      </c>
      <c r="H222" s="14" t="str">
        <f t="shared" si="6"/>
        <v>OK</v>
      </c>
      <c r="I222" s="15" t="str">
        <f ca="1">IF(AND(A222&gt;=TODAY(),A222&lt;=TODAY()+CONFIG!$B$6),G222,"")</f>
        <v/>
      </c>
      <c r="J222" s="14" t="str">
        <f ca="1">IF(AND(A222&gt;=TODAY(),A222&lt;=TODAY()+CONFIG!$B$6,G222&lt;0),"FALTA DE CAIXA","")</f>
        <v/>
      </c>
    </row>
    <row r="223" spans="1:10">
      <c r="A223" s="17">
        <f t="shared" si="7"/>
        <v>46453</v>
      </c>
      <c r="B223" s="15">
        <f>SUMIFS(LANCAMENTOS!$E$6:$E$505,LANCAMENTOS!$B$6:$B$505,A223,LANCAMENTOS!$G$6:$G$505,"Realizado")</f>
        <v>0</v>
      </c>
      <c r="C223" s="15">
        <f>SUMIFS(LANCAMENTOS!$F$6:$F$505,LANCAMENTOS!$B$6:$B$505,A223,LANCAMENTOS!$G$6:$G$505,"Realizado")</f>
        <v>0</v>
      </c>
      <c r="D223" s="15" t="str">
        <f ca="1">IF(A223&gt;TODAY(),"",CONFIG!$B$7+SUMIFS(LANCAMENTOS!$E$6:$E$505,LANCAMENTOS!$B$6:$B$505,"&gt;="&amp;CONFIG!$B$5,LANCAMENTOS!$B$6:$B$505,"&lt;="&amp;A223,LANCAMENTOS!$G$6:$G$505,"Realizado")-SUMIFS(LANCAMENTOS!$F$6:$F$505,LANCAMENTOS!$B$6:$B$505,"&gt;="&amp;CONFIG!$B$5,LANCAMENTOS!$B$6:$B$505,"&lt;="&amp;A223,LANCAMENTOS!$G$6:$G$505,"Realizado"))</f>
        <v/>
      </c>
      <c r="E223" s="15">
        <f>SUMIFS(LANCAMENTOS!$E$6:$E$505,LANCAMENTOS!$B$6:$B$505,A223,LANCAMENTOS!$G$6:$G$505,"Previsto")</f>
        <v>0</v>
      </c>
      <c r="F223" s="15">
        <f>SUMIFS(LANCAMENTOS!$F$6:$F$505,LANCAMENTOS!$B$6:$B$505,A223,LANCAMENTOS!$G$6:$G$505,"Previsto")</f>
        <v>0</v>
      </c>
      <c r="G223" s="15">
        <f>CONFIG!$B$7+SUMIFS(LANCAMENTOS!$E$6:$E$505,LANCAMENTOS!$B$6:$B$505,"&gt;="&amp;CONFIG!$B$5,LANCAMENTOS!$B$6:$B$505,"&lt;="&amp;A223)-SUMIFS(LANCAMENTOS!$F$6:$F$505,LANCAMENTOS!$B$6:$B$505,"&gt;="&amp;CONFIG!$B$5,LANCAMENTOS!$B$6:$B$505,"&lt;="&amp;A223)</f>
        <v>17800</v>
      </c>
      <c r="H223" s="14" t="str">
        <f t="shared" si="6"/>
        <v>OK</v>
      </c>
      <c r="I223" s="15" t="str">
        <f ca="1">IF(AND(A223&gt;=TODAY(),A223&lt;=TODAY()+CONFIG!$B$6),G223,"")</f>
        <v/>
      </c>
      <c r="J223" s="14" t="str">
        <f ca="1">IF(AND(A223&gt;=TODAY(),A223&lt;=TODAY()+CONFIG!$B$6,G223&lt;0),"FALTA DE CAIXA","")</f>
        <v/>
      </c>
    </row>
    <row r="224" spans="1:10">
      <c r="A224" s="17">
        <f t="shared" si="7"/>
        <v>46454</v>
      </c>
      <c r="B224" s="15">
        <f>SUMIFS(LANCAMENTOS!$E$6:$E$505,LANCAMENTOS!$B$6:$B$505,A224,LANCAMENTOS!$G$6:$G$505,"Realizado")</f>
        <v>0</v>
      </c>
      <c r="C224" s="15">
        <f>SUMIFS(LANCAMENTOS!$F$6:$F$505,LANCAMENTOS!$B$6:$B$505,A224,LANCAMENTOS!$G$6:$G$505,"Realizado")</f>
        <v>0</v>
      </c>
      <c r="D224" s="15" t="str">
        <f ca="1">IF(A224&gt;TODAY(),"",CONFIG!$B$7+SUMIFS(LANCAMENTOS!$E$6:$E$505,LANCAMENTOS!$B$6:$B$505,"&gt;="&amp;CONFIG!$B$5,LANCAMENTOS!$B$6:$B$505,"&lt;="&amp;A224,LANCAMENTOS!$G$6:$G$505,"Realizado")-SUMIFS(LANCAMENTOS!$F$6:$F$505,LANCAMENTOS!$B$6:$B$505,"&gt;="&amp;CONFIG!$B$5,LANCAMENTOS!$B$6:$B$505,"&lt;="&amp;A224,LANCAMENTOS!$G$6:$G$505,"Realizado"))</f>
        <v/>
      </c>
      <c r="E224" s="15">
        <f>SUMIFS(LANCAMENTOS!$E$6:$E$505,LANCAMENTOS!$B$6:$B$505,A224,LANCAMENTOS!$G$6:$G$505,"Previsto")</f>
        <v>0</v>
      </c>
      <c r="F224" s="15">
        <f>SUMIFS(LANCAMENTOS!$F$6:$F$505,LANCAMENTOS!$B$6:$B$505,A224,LANCAMENTOS!$G$6:$G$505,"Previsto")</f>
        <v>0</v>
      </c>
      <c r="G224" s="15">
        <f>CONFIG!$B$7+SUMIFS(LANCAMENTOS!$E$6:$E$505,LANCAMENTOS!$B$6:$B$505,"&gt;="&amp;CONFIG!$B$5,LANCAMENTOS!$B$6:$B$505,"&lt;="&amp;A224)-SUMIFS(LANCAMENTOS!$F$6:$F$505,LANCAMENTOS!$B$6:$B$505,"&gt;="&amp;CONFIG!$B$5,LANCAMENTOS!$B$6:$B$505,"&lt;="&amp;A224)</f>
        <v>17800</v>
      </c>
      <c r="H224" s="14" t="str">
        <f t="shared" si="6"/>
        <v>OK</v>
      </c>
      <c r="I224" s="15" t="str">
        <f ca="1">IF(AND(A224&gt;=TODAY(),A224&lt;=TODAY()+CONFIG!$B$6),G224,"")</f>
        <v/>
      </c>
      <c r="J224" s="14" t="str">
        <f ca="1">IF(AND(A224&gt;=TODAY(),A224&lt;=TODAY()+CONFIG!$B$6,G224&lt;0),"FALTA DE CAIXA","")</f>
        <v/>
      </c>
    </row>
    <row r="225" spans="1:10">
      <c r="A225" s="17">
        <f t="shared" si="7"/>
        <v>46455</v>
      </c>
      <c r="B225" s="15">
        <f>SUMIFS(LANCAMENTOS!$E$6:$E$505,LANCAMENTOS!$B$6:$B$505,A225,LANCAMENTOS!$G$6:$G$505,"Realizado")</f>
        <v>0</v>
      </c>
      <c r="C225" s="15">
        <f>SUMIFS(LANCAMENTOS!$F$6:$F$505,LANCAMENTOS!$B$6:$B$505,A225,LANCAMENTOS!$G$6:$G$505,"Realizado")</f>
        <v>0</v>
      </c>
      <c r="D225" s="15" t="str">
        <f ca="1">IF(A225&gt;TODAY(),"",CONFIG!$B$7+SUMIFS(LANCAMENTOS!$E$6:$E$505,LANCAMENTOS!$B$6:$B$505,"&gt;="&amp;CONFIG!$B$5,LANCAMENTOS!$B$6:$B$505,"&lt;="&amp;A225,LANCAMENTOS!$G$6:$G$505,"Realizado")-SUMIFS(LANCAMENTOS!$F$6:$F$505,LANCAMENTOS!$B$6:$B$505,"&gt;="&amp;CONFIG!$B$5,LANCAMENTOS!$B$6:$B$505,"&lt;="&amp;A225,LANCAMENTOS!$G$6:$G$505,"Realizado"))</f>
        <v/>
      </c>
      <c r="E225" s="15">
        <f>SUMIFS(LANCAMENTOS!$E$6:$E$505,LANCAMENTOS!$B$6:$B$505,A225,LANCAMENTOS!$G$6:$G$505,"Previsto")</f>
        <v>0</v>
      </c>
      <c r="F225" s="15">
        <f>SUMIFS(LANCAMENTOS!$F$6:$F$505,LANCAMENTOS!$B$6:$B$505,A225,LANCAMENTOS!$G$6:$G$505,"Previsto")</f>
        <v>0</v>
      </c>
      <c r="G225" s="15">
        <f>CONFIG!$B$7+SUMIFS(LANCAMENTOS!$E$6:$E$505,LANCAMENTOS!$B$6:$B$505,"&gt;="&amp;CONFIG!$B$5,LANCAMENTOS!$B$6:$B$505,"&lt;="&amp;A225)-SUMIFS(LANCAMENTOS!$F$6:$F$505,LANCAMENTOS!$B$6:$B$505,"&gt;="&amp;CONFIG!$B$5,LANCAMENTOS!$B$6:$B$505,"&lt;="&amp;A225)</f>
        <v>17800</v>
      </c>
      <c r="H225" s="14" t="str">
        <f t="shared" si="6"/>
        <v>OK</v>
      </c>
      <c r="I225" s="15" t="str">
        <f ca="1">IF(AND(A225&gt;=TODAY(),A225&lt;=TODAY()+CONFIG!$B$6),G225,"")</f>
        <v/>
      </c>
      <c r="J225" s="14" t="str">
        <f ca="1">IF(AND(A225&gt;=TODAY(),A225&lt;=TODAY()+CONFIG!$B$6,G225&lt;0),"FALTA DE CAIXA","")</f>
        <v/>
      </c>
    </row>
    <row r="226" spans="1:10">
      <c r="A226" s="17">
        <f t="shared" si="7"/>
        <v>46456</v>
      </c>
      <c r="B226" s="15">
        <f>SUMIFS(LANCAMENTOS!$E$6:$E$505,LANCAMENTOS!$B$6:$B$505,A226,LANCAMENTOS!$G$6:$G$505,"Realizado")</f>
        <v>0</v>
      </c>
      <c r="C226" s="15">
        <f>SUMIFS(LANCAMENTOS!$F$6:$F$505,LANCAMENTOS!$B$6:$B$505,A226,LANCAMENTOS!$G$6:$G$505,"Realizado")</f>
        <v>0</v>
      </c>
      <c r="D226" s="15" t="str">
        <f ca="1">IF(A226&gt;TODAY(),"",CONFIG!$B$7+SUMIFS(LANCAMENTOS!$E$6:$E$505,LANCAMENTOS!$B$6:$B$505,"&gt;="&amp;CONFIG!$B$5,LANCAMENTOS!$B$6:$B$505,"&lt;="&amp;A226,LANCAMENTOS!$G$6:$G$505,"Realizado")-SUMIFS(LANCAMENTOS!$F$6:$F$505,LANCAMENTOS!$B$6:$B$505,"&gt;="&amp;CONFIG!$B$5,LANCAMENTOS!$B$6:$B$505,"&lt;="&amp;A226,LANCAMENTOS!$G$6:$G$505,"Realizado"))</f>
        <v/>
      </c>
      <c r="E226" s="15">
        <f>SUMIFS(LANCAMENTOS!$E$6:$E$505,LANCAMENTOS!$B$6:$B$505,A226,LANCAMENTOS!$G$6:$G$505,"Previsto")</f>
        <v>0</v>
      </c>
      <c r="F226" s="15">
        <f>SUMIFS(LANCAMENTOS!$F$6:$F$505,LANCAMENTOS!$B$6:$B$505,A226,LANCAMENTOS!$G$6:$G$505,"Previsto")</f>
        <v>0</v>
      </c>
      <c r="G226" s="15">
        <f>CONFIG!$B$7+SUMIFS(LANCAMENTOS!$E$6:$E$505,LANCAMENTOS!$B$6:$B$505,"&gt;="&amp;CONFIG!$B$5,LANCAMENTOS!$B$6:$B$505,"&lt;="&amp;A226)-SUMIFS(LANCAMENTOS!$F$6:$F$505,LANCAMENTOS!$B$6:$B$505,"&gt;="&amp;CONFIG!$B$5,LANCAMENTOS!$B$6:$B$505,"&lt;="&amp;A226)</f>
        <v>17800</v>
      </c>
      <c r="H226" s="14" t="str">
        <f t="shared" si="6"/>
        <v>OK</v>
      </c>
      <c r="I226" s="15" t="str">
        <f ca="1">IF(AND(A226&gt;=TODAY(),A226&lt;=TODAY()+CONFIG!$B$6),G226,"")</f>
        <v/>
      </c>
      <c r="J226" s="14" t="str">
        <f ca="1">IF(AND(A226&gt;=TODAY(),A226&lt;=TODAY()+CONFIG!$B$6,G226&lt;0),"FALTA DE CAIXA","")</f>
        <v/>
      </c>
    </row>
    <row r="227" spans="1:10">
      <c r="A227" s="17">
        <f t="shared" si="7"/>
        <v>46457</v>
      </c>
      <c r="B227" s="15">
        <f>SUMIFS(LANCAMENTOS!$E$6:$E$505,LANCAMENTOS!$B$6:$B$505,A227,LANCAMENTOS!$G$6:$G$505,"Realizado")</f>
        <v>0</v>
      </c>
      <c r="C227" s="15">
        <f>SUMIFS(LANCAMENTOS!$F$6:$F$505,LANCAMENTOS!$B$6:$B$505,A227,LANCAMENTOS!$G$6:$G$505,"Realizado")</f>
        <v>0</v>
      </c>
      <c r="D227" s="15" t="str">
        <f ca="1">IF(A227&gt;TODAY(),"",CONFIG!$B$7+SUMIFS(LANCAMENTOS!$E$6:$E$505,LANCAMENTOS!$B$6:$B$505,"&gt;="&amp;CONFIG!$B$5,LANCAMENTOS!$B$6:$B$505,"&lt;="&amp;A227,LANCAMENTOS!$G$6:$G$505,"Realizado")-SUMIFS(LANCAMENTOS!$F$6:$F$505,LANCAMENTOS!$B$6:$B$505,"&gt;="&amp;CONFIG!$B$5,LANCAMENTOS!$B$6:$B$505,"&lt;="&amp;A227,LANCAMENTOS!$G$6:$G$505,"Realizado"))</f>
        <v/>
      </c>
      <c r="E227" s="15">
        <f>SUMIFS(LANCAMENTOS!$E$6:$E$505,LANCAMENTOS!$B$6:$B$505,A227,LANCAMENTOS!$G$6:$G$505,"Previsto")</f>
        <v>0</v>
      </c>
      <c r="F227" s="15">
        <f>SUMIFS(LANCAMENTOS!$F$6:$F$505,LANCAMENTOS!$B$6:$B$505,A227,LANCAMENTOS!$G$6:$G$505,"Previsto")</f>
        <v>0</v>
      </c>
      <c r="G227" s="15">
        <f>CONFIG!$B$7+SUMIFS(LANCAMENTOS!$E$6:$E$505,LANCAMENTOS!$B$6:$B$505,"&gt;="&amp;CONFIG!$B$5,LANCAMENTOS!$B$6:$B$505,"&lt;="&amp;A227)-SUMIFS(LANCAMENTOS!$F$6:$F$505,LANCAMENTOS!$B$6:$B$505,"&gt;="&amp;CONFIG!$B$5,LANCAMENTOS!$B$6:$B$505,"&lt;="&amp;A227)</f>
        <v>17800</v>
      </c>
      <c r="H227" s="14" t="str">
        <f t="shared" si="6"/>
        <v>OK</v>
      </c>
      <c r="I227" s="15" t="str">
        <f ca="1">IF(AND(A227&gt;=TODAY(),A227&lt;=TODAY()+CONFIG!$B$6),G227,"")</f>
        <v/>
      </c>
      <c r="J227" s="14" t="str">
        <f ca="1">IF(AND(A227&gt;=TODAY(),A227&lt;=TODAY()+CONFIG!$B$6,G227&lt;0),"FALTA DE CAIXA","")</f>
        <v/>
      </c>
    </row>
    <row r="228" spans="1:10">
      <c r="A228" s="17">
        <f t="shared" si="7"/>
        <v>46458</v>
      </c>
      <c r="B228" s="15">
        <f>SUMIFS(LANCAMENTOS!$E$6:$E$505,LANCAMENTOS!$B$6:$B$505,A228,LANCAMENTOS!$G$6:$G$505,"Realizado")</f>
        <v>0</v>
      </c>
      <c r="C228" s="15">
        <f>SUMIFS(LANCAMENTOS!$F$6:$F$505,LANCAMENTOS!$B$6:$B$505,A228,LANCAMENTOS!$G$6:$G$505,"Realizado")</f>
        <v>0</v>
      </c>
      <c r="D228" s="15" t="str">
        <f ca="1">IF(A228&gt;TODAY(),"",CONFIG!$B$7+SUMIFS(LANCAMENTOS!$E$6:$E$505,LANCAMENTOS!$B$6:$B$505,"&gt;="&amp;CONFIG!$B$5,LANCAMENTOS!$B$6:$B$505,"&lt;="&amp;A228,LANCAMENTOS!$G$6:$G$505,"Realizado")-SUMIFS(LANCAMENTOS!$F$6:$F$505,LANCAMENTOS!$B$6:$B$505,"&gt;="&amp;CONFIG!$B$5,LANCAMENTOS!$B$6:$B$505,"&lt;="&amp;A228,LANCAMENTOS!$G$6:$G$505,"Realizado"))</f>
        <v/>
      </c>
      <c r="E228" s="15">
        <f>SUMIFS(LANCAMENTOS!$E$6:$E$505,LANCAMENTOS!$B$6:$B$505,A228,LANCAMENTOS!$G$6:$G$505,"Previsto")</f>
        <v>0</v>
      </c>
      <c r="F228" s="15">
        <f>SUMIFS(LANCAMENTOS!$F$6:$F$505,LANCAMENTOS!$B$6:$B$505,A228,LANCAMENTOS!$G$6:$G$505,"Previsto")</f>
        <v>0</v>
      </c>
      <c r="G228" s="15">
        <f>CONFIG!$B$7+SUMIFS(LANCAMENTOS!$E$6:$E$505,LANCAMENTOS!$B$6:$B$505,"&gt;="&amp;CONFIG!$B$5,LANCAMENTOS!$B$6:$B$505,"&lt;="&amp;A228)-SUMIFS(LANCAMENTOS!$F$6:$F$505,LANCAMENTOS!$B$6:$B$505,"&gt;="&amp;CONFIG!$B$5,LANCAMENTOS!$B$6:$B$505,"&lt;="&amp;A228)</f>
        <v>17800</v>
      </c>
      <c r="H228" s="14" t="str">
        <f t="shared" si="6"/>
        <v>OK</v>
      </c>
      <c r="I228" s="15" t="str">
        <f ca="1">IF(AND(A228&gt;=TODAY(),A228&lt;=TODAY()+CONFIG!$B$6),G228,"")</f>
        <v/>
      </c>
      <c r="J228" s="14" t="str">
        <f ca="1">IF(AND(A228&gt;=TODAY(),A228&lt;=TODAY()+CONFIG!$B$6,G228&lt;0),"FALTA DE CAIXA","")</f>
        <v/>
      </c>
    </row>
    <row r="229" spans="1:10">
      <c r="A229" s="17">
        <f t="shared" si="7"/>
        <v>46459</v>
      </c>
      <c r="B229" s="15">
        <f>SUMIFS(LANCAMENTOS!$E$6:$E$505,LANCAMENTOS!$B$6:$B$505,A229,LANCAMENTOS!$G$6:$G$505,"Realizado")</f>
        <v>0</v>
      </c>
      <c r="C229" s="15">
        <f>SUMIFS(LANCAMENTOS!$F$6:$F$505,LANCAMENTOS!$B$6:$B$505,A229,LANCAMENTOS!$G$6:$G$505,"Realizado")</f>
        <v>0</v>
      </c>
      <c r="D229" s="15" t="str">
        <f ca="1">IF(A229&gt;TODAY(),"",CONFIG!$B$7+SUMIFS(LANCAMENTOS!$E$6:$E$505,LANCAMENTOS!$B$6:$B$505,"&gt;="&amp;CONFIG!$B$5,LANCAMENTOS!$B$6:$B$505,"&lt;="&amp;A229,LANCAMENTOS!$G$6:$G$505,"Realizado")-SUMIFS(LANCAMENTOS!$F$6:$F$505,LANCAMENTOS!$B$6:$B$505,"&gt;="&amp;CONFIG!$B$5,LANCAMENTOS!$B$6:$B$505,"&lt;="&amp;A229,LANCAMENTOS!$G$6:$G$505,"Realizado"))</f>
        <v/>
      </c>
      <c r="E229" s="15">
        <f>SUMIFS(LANCAMENTOS!$E$6:$E$505,LANCAMENTOS!$B$6:$B$505,A229,LANCAMENTOS!$G$6:$G$505,"Previsto")</f>
        <v>0</v>
      </c>
      <c r="F229" s="15">
        <f>SUMIFS(LANCAMENTOS!$F$6:$F$505,LANCAMENTOS!$B$6:$B$505,A229,LANCAMENTOS!$G$6:$G$505,"Previsto")</f>
        <v>0</v>
      </c>
      <c r="G229" s="15">
        <f>CONFIG!$B$7+SUMIFS(LANCAMENTOS!$E$6:$E$505,LANCAMENTOS!$B$6:$B$505,"&gt;="&amp;CONFIG!$B$5,LANCAMENTOS!$B$6:$B$505,"&lt;="&amp;A229)-SUMIFS(LANCAMENTOS!$F$6:$F$505,LANCAMENTOS!$B$6:$B$505,"&gt;="&amp;CONFIG!$B$5,LANCAMENTOS!$B$6:$B$505,"&lt;="&amp;A229)</f>
        <v>17800</v>
      </c>
      <c r="H229" s="14" t="str">
        <f t="shared" si="6"/>
        <v>OK</v>
      </c>
      <c r="I229" s="15" t="str">
        <f ca="1">IF(AND(A229&gt;=TODAY(),A229&lt;=TODAY()+CONFIG!$B$6),G229,"")</f>
        <v/>
      </c>
      <c r="J229" s="14" t="str">
        <f ca="1">IF(AND(A229&gt;=TODAY(),A229&lt;=TODAY()+CONFIG!$B$6,G229&lt;0),"FALTA DE CAIXA","")</f>
        <v/>
      </c>
    </row>
    <row r="230" spans="1:10">
      <c r="A230" s="17">
        <f t="shared" si="7"/>
        <v>46460</v>
      </c>
      <c r="B230" s="15">
        <f>SUMIFS(LANCAMENTOS!$E$6:$E$505,LANCAMENTOS!$B$6:$B$505,A230,LANCAMENTOS!$G$6:$G$505,"Realizado")</f>
        <v>0</v>
      </c>
      <c r="C230" s="15">
        <f>SUMIFS(LANCAMENTOS!$F$6:$F$505,LANCAMENTOS!$B$6:$B$505,A230,LANCAMENTOS!$G$6:$G$505,"Realizado")</f>
        <v>0</v>
      </c>
      <c r="D230" s="15" t="str">
        <f ca="1">IF(A230&gt;TODAY(),"",CONFIG!$B$7+SUMIFS(LANCAMENTOS!$E$6:$E$505,LANCAMENTOS!$B$6:$B$505,"&gt;="&amp;CONFIG!$B$5,LANCAMENTOS!$B$6:$B$505,"&lt;="&amp;A230,LANCAMENTOS!$G$6:$G$505,"Realizado")-SUMIFS(LANCAMENTOS!$F$6:$F$505,LANCAMENTOS!$B$6:$B$505,"&gt;="&amp;CONFIG!$B$5,LANCAMENTOS!$B$6:$B$505,"&lt;="&amp;A230,LANCAMENTOS!$G$6:$G$505,"Realizado"))</f>
        <v/>
      </c>
      <c r="E230" s="15">
        <f>SUMIFS(LANCAMENTOS!$E$6:$E$505,LANCAMENTOS!$B$6:$B$505,A230,LANCAMENTOS!$G$6:$G$505,"Previsto")</f>
        <v>0</v>
      </c>
      <c r="F230" s="15">
        <f>SUMIFS(LANCAMENTOS!$F$6:$F$505,LANCAMENTOS!$B$6:$B$505,A230,LANCAMENTOS!$G$6:$G$505,"Previsto")</f>
        <v>0</v>
      </c>
      <c r="G230" s="15">
        <f>CONFIG!$B$7+SUMIFS(LANCAMENTOS!$E$6:$E$505,LANCAMENTOS!$B$6:$B$505,"&gt;="&amp;CONFIG!$B$5,LANCAMENTOS!$B$6:$B$505,"&lt;="&amp;A230)-SUMIFS(LANCAMENTOS!$F$6:$F$505,LANCAMENTOS!$B$6:$B$505,"&gt;="&amp;CONFIG!$B$5,LANCAMENTOS!$B$6:$B$505,"&lt;="&amp;A230)</f>
        <v>17800</v>
      </c>
      <c r="H230" s="14" t="str">
        <f t="shared" si="6"/>
        <v>OK</v>
      </c>
      <c r="I230" s="15" t="str">
        <f ca="1">IF(AND(A230&gt;=TODAY(),A230&lt;=TODAY()+CONFIG!$B$6),G230,"")</f>
        <v/>
      </c>
      <c r="J230" s="14" t="str">
        <f ca="1">IF(AND(A230&gt;=TODAY(),A230&lt;=TODAY()+CONFIG!$B$6,G230&lt;0),"FALTA DE CAIXA","")</f>
        <v/>
      </c>
    </row>
    <row r="231" spans="1:10">
      <c r="A231" s="17">
        <f t="shared" si="7"/>
        <v>46461</v>
      </c>
      <c r="B231" s="15">
        <f>SUMIFS(LANCAMENTOS!$E$6:$E$505,LANCAMENTOS!$B$6:$B$505,A231,LANCAMENTOS!$G$6:$G$505,"Realizado")</f>
        <v>0</v>
      </c>
      <c r="C231" s="15">
        <f>SUMIFS(LANCAMENTOS!$F$6:$F$505,LANCAMENTOS!$B$6:$B$505,A231,LANCAMENTOS!$G$6:$G$505,"Realizado")</f>
        <v>0</v>
      </c>
      <c r="D231" s="15" t="str">
        <f ca="1">IF(A231&gt;TODAY(),"",CONFIG!$B$7+SUMIFS(LANCAMENTOS!$E$6:$E$505,LANCAMENTOS!$B$6:$B$505,"&gt;="&amp;CONFIG!$B$5,LANCAMENTOS!$B$6:$B$505,"&lt;="&amp;A231,LANCAMENTOS!$G$6:$G$505,"Realizado")-SUMIFS(LANCAMENTOS!$F$6:$F$505,LANCAMENTOS!$B$6:$B$505,"&gt;="&amp;CONFIG!$B$5,LANCAMENTOS!$B$6:$B$505,"&lt;="&amp;A231,LANCAMENTOS!$G$6:$G$505,"Realizado"))</f>
        <v/>
      </c>
      <c r="E231" s="15">
        <f>SUMIFS(LANCAMENTOS!$E$6:$E$505,LANCAMENTOS!$B$6:$B$505,A231,LANCAMENTOS!$G$6:$G$505,"Previsto")</f>
        <v>0</v>
      </c>
      <c r="F231" s="15">
        <f>SUMIFS(LANCAMENTOS!$F$6:$F$505,LANCAMENTOS!$B$6:$B$505,A231,LANCAMENTOS!$G$6:$G$505,"Previsto")</f>
        <v>0</v>
      </c>
      <c r="G231" s="15">
        <f>CONFIG!$B$7+SUMIFS(LANCAMENTOS!$E$6:$E$505,LANCAMENTOS!$B$6:$B$505,"&gt;="&amp;CONFIG!$B$5,LANCAMENTOS!$B$6:$B$505,"&lt;="&amp;A231)-SUMIFS(LANCAMENTOS!$F$6:$F$505,LANCAMENTOS!$B$6:$B$505,"&gt;="&amp;CONFIG!$B$5,LANCAMENTOS!$B$6:$B$505,"&lt;="&amp;A231)</f>
        <v>17800</v>
      </c>
      <c r="H231" s="14" t="str">
        <f t="shared" si="6"/>
        <v>OK</v>
      </c>
      <c r="I231" s="15" t="str">
        <f ca="1">IF(AND(A231&gt;=TODAY(),A231&lt;=TODAY()+CONFIG!$B$6),G231,"")</f>
        <v/>
      </c>
      <c r="J231" s="14" t="str">
        <f ca="1">IF(AND(A231&gt;=TODAY(),A231&lt;=TODAY()+CONFIG!$B$6,G231&lt;0),"FALTA DE CAIXA","")</f>
        <v/>
      </c>
    </row>
    <row r="232" spans="1:10">
      <c r="A232" s="17">
        <f t="shared" si="7"/>
        <v>46462</v>
      </c>
      <c r="B232" s="15">
        <f>SUMIFS(LANCAMENTOS!$E$6:$E$505,LANCAMENTOS!$B$6:$B$505,A232,LANCAMENTOS!$G$6:$G$505,"Realizado")</f>
        <v>0</v>
      </c>
      <c r="C232" s="15">
        <f>SUMIFS(LANCAMENTOS!$F$6:$F$505,LANCAMENTOS!$B$6:$B$505,A232,LANCAMENTOS!$G$6:$G$505,"Realizado")</f>
        <v>0</v>
      </c>
      <c r="D232" s="15" t="str">
        <f ca="1">IF(A232&gt;TODAY(),"",CONFIG!$B$7+SUMIFS(LANCAMENTOS!$E$6:$E$505,LANCAMENTOS!$B$6:$B$505,"&gt;="&amp;CONFIG!$B$5,LANCAMENTOS!$B$6:$B$505,"&lt;="&amp;A232,LANCAMENTOS!$G$6:$G$505,"Realizado")-SUMIFS(LANCAMENTOS!$F$6:$F$505,LANCAMENTOS!$B$6:$B$505,"&gt;="&amp;CONFIG!$B$5,LANCAMENTOS!$B$6:$B$505,"&lt;="&amp;A232,LANCAMENTOS!$G$6:$G$505,"Realizado"))</f>
        <v/>
      </c>
      <c r="E232" s="15">
        <f>SUMIFS(LANCAMENTOS!$E$6:$E$505,LANCAMENTOS!$B$6:$B$505,A232,LANCAMENTOS!$G$6:$G$505,"Previsto")</f>
        <v>0</v>
      </c>
      <c r="F232" s="15">
        <f>SUMIFS(LANCAMENTOS!$F$6:$F$505,LANCAMENTOS!$B$6:$B$505,A232,LANCAMENTOS!$G$6:$G$505,"Previsto")</f>
        <v>0</v>
      </c>
      <c r="G232" s="15">
        <f>CONFIG!$B$7+SUMIFS(LANCAMENTOS!$E$6:$E$505,LANCAMENTOS!$B$6:$B$505,"&gt;="&amp;CONFIG!$B$5,LANCAMENTOS!$B$6:$B$505,"&lt;="&amp;A232)-SUMIFS(LANCAMENTOS!$F$6:$F$505,LANCAMENTOS!$B$6:$B$505,"&gt;="&amp;CONFIG!$B$5,LANCAMENTOS!$B$6:$B$505,"&lt;="&amp;A232)</f>
        <v>17800</v>
      </c>
      <c r="H232" s="14" t="str">
        <f t="shared" si="6"/>
        <v>OK</v>
      </c>
      <c r="I232" s="15" t="str">
        <f ca="1">IF(AND(A232&gt;=TODAY(),A232&lt;=TODAY()+CONFIG!$B$6),G232,"")</f>
        <v/>
      </c>
      <c r="J232" s="14" t="str">
        <f ca="1">IF(AND(A232&gt;=TODAY(),A232&lt;=TODAY()+CONFIG!$B$6,G232&lt;0),"FALTA DE CAIXA","")</f>
        <v/>
      </c>
    </row>
    <row r="233" spans="1:10">
      <c r="A233" s="17">
        <f t="shared" si="7"/>
        <v>46463</v>
      </c>
      <c r="B233" s="15">
        <f>SUMIFS(LANCAMENTOS!$E$6:$E$505,LANCAMENTOS!$B$6:$B$505,A233,LANCAMENTOS!$G$6:$G$505,"Realizado")</f>
        <v>0</v>
      </c>
      <c r="C233" s="15">
        <f>SUMIFS(LANCAMENTOS!$F$6:$F$505,LANCAMENTOS!$B$6:$B$505,A233,LANCAMENTOS!$G$6:$G$505,"Realizado")</f>
        <v>0</v>
      </c>
      <c r="D233" s="15" t="str">
        <f ca="1">IF(A233&gt;TODAY(),"",CONFIG!$B$7+SUMIFS(LANCAMENTOS!$E$6:$E$505,LANCAMENTOS!$B$6:$B$505,"&gt;="&amp;CONFIG!$B$5,LANCAMENTOS!$B$6:$B$505,"&lt;="&amp;A233,LANCAMENTOS!$G$6:$G$505,"Realizado")-SUMIFS(LANCAMENTOS!$F$6:$F$505,LANCAMENTOS!$B$6:$B$505,"&gt;="&amp;CONFIG!$B$5,LANCAMENTOS!$B$6:$B$505,"&lt;="&amp;A233,LANCAMENTOS!$G$6:$G$505,"Realizado"))</f>
        <v/>
      </c>
      <c r="E233" s="15">
        <f>SUMIFS(LANCAMENTOS!$E$6:$E$505,LANCAMENTOS!$B$6:$B$505,A233,LANCAMENTOS!$G$6:$G$505,"Previsto")</f>
        <v>0</v>
      </c>
      <c r="F233" s="15">
        <f>SUMIFS(LANCAMENTOS!$F$6:$F$505,LANCAMENTOS!$B$6:$B$505,A233,LANCAMENTOS!$G$6:$G$505,"Previsto")</f>
        <v>0</v>
      </c>
      <c r="G233" s="15">
        <f>CONFIG!$B$7+SUMIFS(LANCAMENTOS!$E$6:$E$505,LANCAMENTOS!$B$6:$B$505,"&gt;="&amp;CONFIG!$B$5,LANCAMENTOS!$B$6:$B$505,"&lt;="&amp;A233)-SUMIFS(LANCAMENTOS!$F$6:$F$505,LANCAMENTOS!$B$6:$B$505,"&gt;="&amp;CONFIG!$B$5,LANCAMENTOS!$B$6:$B$505,"&lt;="&amp;A233)</f>
        <v>17800</v>
      </c>
      <c r="H233" s="14" t="str">
        <f t="shared" si="6"/>
        <v>OK</v>
      </c>
      <c r="I233" s="15" t="str">
        <f ca="1">IF(AND(A233&gt;=TODAY(),A233&lt;=TODAY()+CONFIG!$B$6),G233,"")</f>
        <v/>
      </c>
      <c r="J233" s="14" t="str">
        <f ca="1">IF(AND(A233&gt;=TODAY(),A233&lt;=TODAY()+CONFIG!$B$6,G233&lt;0),"FALTA DE CAIXA","")</f>
        <v/>
      </c>
    </row>
    <row r="234" spans="1:10">
      <c r="A234" s="17">
        <f t="shared" si="7"/>
        <v>46464</v>
      </c>
      <c r="B234" s="15">
        <f>SUMIFS(LANCAMENTOS!$E$6:$E$505,LANCAMENTOS!$B$6:$B$505,A234,LANCAMENTOS!$G$6:$G$505,"Realizado")</f>
        <v>0</v>
      </c>
      <c r="C234" s="15">
        <f>SUMIFS(LANCAMENTOS!$F$6:$F$505,LANCAMENTOS!$B$6:$B$505,A234,LANCAMENTOS!$G$6:$G$505,"Realizado")</f>
        <v>0</v>
      </c>
      <c r="D234" s="15" t="str">
        <f ca="1">IF(A234&gt;TODAY(),"",CONFIG!$B$7+SUMIFS(LANCAMENTOS!$E$6:$E$505,LANCAMENTOS!$B$6:$B$505,"&gt;="&amp;CONFIG!$B$5,LANCAMENTOS!$B$6:$B$505,"&lt;="&amp;A234,LANCAMENTOS!$G$6:$G$505,"Realizado")-SUMIFS(LANCAMENTOS!$F$6:$F$505,LANCAMENTOS!$B$6:$B$505,"&gt;="&amp;CONFIG!$B$5,LANCAMENTOS!$B$6:$B$505,"&lt;="&amp;A234,LANCAMENTOS!$G$6:$G$505,"Realizado"))</f>
        <v/>
      </c>
      <c r="E234" s="15">
        <f>SUMIFS(LANCAMENTOS!$E$6:$E$505,LANCAMENTOS!$B$6:$B$505,A234,LANCAMENTOS!$G$6:$G$505,"Previsto")</f>
        <v>0</v>
      </c>
      <c r="F234" s="15">
        <f>SUMIFS(LANCAMENTOS!$F$6:$F$505,LANCAMENTOS!$B$6:$B$505,A234,LANCAMENTOS!$G$6:$G$505,"Previsto")</f>
        <v>0</v>
      </c>
      <c r="G234" s="15">
        <f>CONFIG!$B$7+SUMIFS(LANCAMENTOS!$E$6:$E$505,LANCAMENTOS!$B$6:$B$505,"&gt;="&amp;CONFIG!$B$5,LANCAMENTOS!$B$6:$B$505,"&lt;="&amp;A234)-SUMIFS(LANCAMENTOS!$F$6:$F$505,LANCAMENTOS!$B$6:$B$505,"&gt;="&amp;CONFIG!$B$5,LANCAMENTOS!$B$6:$B$505,"&lt;="&amp;A234)</f>
        <v>17800</v>
      </c>
      <c r="H234" s="14" t="str">
        <f t="shared" si="6"/>
        <v>OK</v>
      </c>
      <c r="I234" s="15" t="str">
        <f ca="1">IF(AND(A234&gt;=TODAY(),A234&lt;=TODAY()+CONFIG!$B$6),G234,"")</f>
        <v/>
      </c>
      <c r="J234" s="14" t="str">
        <f ca="1">IF(AND(A234&gt;=TODAY(),A234&lt;=TODAY()+CONFIG!$B$6,G234&lt;0),"FALTA DE CAIXA","")</f>
        <v/>
      </c>
    </row>
    <row r="235" spans="1:10">
      <c r="A235" s="17">
        <f t="shared" si="7"/>
        <v>46465</v>
      </c>
      <c r="B235" s="15">
        <f>SUMIFS(LANCAMENTOS!$E$6:$E$505,LANCAMENTOS!$B$6:$B$505,A235,LANCAMENTOS!$G$6:$G$505,"Realizado")</f>
        <v>0</v>
      </c>
      <c r="C235" s="15">
        <f>SUMIFS(LANCAMENTOS!$F$6:$F$505,LANCAMENTOS!$B$6:$B$505,A235,LANCAMENTOS!$G$6:$G$505,"Realizado")</f>
        <v>0</v>
      </c>
      <c r="D235" s="15" t="str">
        <f ca="1">IF(A235&gt;TODAY(),"",CONFIG!$B$7+SUMIFS(LANCAMENTOS!$E$6:$E$505,LANCAMENTOS!$B$6:$B$505,"&gt;="&amp;CONFIG!$B$5,LANCAMENTOS!$B$6:$B$505,"&lt;="&amp;A235,LANCAMENTOS!$G$6:$G$505,"Realizado")-SUMIFS(LANCAMENTOS!$F$6:$F$505,LANCAMENTOS!$B$6:$B$505,"&gt;="&amp;CONFIG!$B$5,LANCAMENTOS!$B$6:$B$505,"&lt;="&amp;A235,LANCAMENTOS!$G$6:$G$505,"Realizado"))</f>
        <v/>
      </c>
      <c r="E235" s="15">
        <f>SUMIFS(LANCAMENTOS!$E$6:$E$505,LANCAMENTOS!$B$6:$B$505,A235,LANCAMENTOS!$G$6:$G$505,"Previsto")</f>
        <v>0</v>
      </c>
      <c r="F235" s="15">
        <f>SUMIFS(LANCAMENTOS!$F$6:$F$505,LANCAMENTOS!$B$6:$B$505,A235,LANCAMENTOS!$G$6:$G$505,"Previsto")</f>
        <v>0</v>
      </c>
      <c r="G235" s="15">
        <f>CONFIG!$B$7+SUMIFS(LANCAMENTOS!$E$6:$E$505,LANCAMENTOS!$B$6:$B$505,"&gt;="&amp;CONFIG!$B$5,LANCAMENTOS!$B$6:$B$505,"&lt;="&amp;A235)-SUMIFS(LANCAMENTOS!$F$6:$F$505,LANCAMENTOS!$B$6:$B$505,"&gt;="&amp;CONFIG!$B$5,LANCAMENTOS!$B$6:$B$505,"&lt;="&amp;A235)</f>
        <v>17800</v>
      </c>
      <c r="H235" s="14" t="str">
        <f t="shared" si="6"/>
        <v>OK</v>
      </c>
      <c r="I235" s="15" t="str">
        <f ca="1">IF(AND(A235&gt;=TODAY(),A235&lt;=TODAY()+CONFIG!$B$6),G235,"")</f>
        <v/>
      </c>
      <c r="J235" s="14" t="str">
        <f ca="1">IF(AND(A235&gt;=TODAY(),A235&lt;=TODAY()+CONFIG!$B$6,G235&lt;0),"FALTA DE CAIXA","")</f>
        <v/>
      </c>
    </row>
    <row r="236" spans="1:10">
      <c r="A236" s="17">
        <f t="shared" si="7"/>
        <v>46466</v>
      </c>
      <c r="B236" s="15">
        <f>SUMIFS(LANCAMENTOS!$E$6:$E$505,LANCAMENTOS!$B$6:$B$505,A236,LANCAMENTOS!$G$6:$G$505,"Realizado")</f>
        <v>0</v>
      </c>
      <c r="C236" s="15">
        <f>SUMIFS(LANCAMENTOS!$F$6:$F$505,LANCAMENTOS!$B$6:$B$505,A236,LANCAMENTOS!$G$6:$G$505,"Realizado")</f>
        <v>0</v>
      </c>
      <c r="D236" s="15" t="str">
        <f ca="1">IF(A236&gt;TODAY(),"",CONFIG!$B$7+SUMIFS(LANCAMENTOS!$E$6:$E$505,LANCAMENTOS!$B$6:$B$505,"&gt;="&amp;CONFIG!$B$5,LANCAMENTOS!$B$6:$B$505,"&lt;="&amp;A236,LANCAMENTOS!$G$6:$G$505,"Realizado")-SUMIFS(LANCAMENTOS!$F$6:$F$505,LANCAMENTOS!$B$6:$B$505,"&gt;="&amp;CONFIG!$B$5,LANCAMENTOS!$B$6:$B$505,"&lt;="&amp;A236,LANCAMENTOS!$G$6:$G$505,"Realizado"))</f>
        <v/>
      </c>
      <c r="E236" s="15">
        <f>SUMIFS(LANCAMENTOS!$E$6:$E$505,LANCAMENTOS!$B$6:$B$505,A236,LANCAMENTOS!$G$6:$G$505,"Previsto")</f>
        <v>0</v>
      </c>
      <c r="F236" s="15">
        <f>SUMIFS(LANCAMENTOS!$F$6:$F$505,LANCAMENTOS!$B$6:$B$505,A236,LANCAMENTOS!$G$6:$G$505,"Previsto")</f>
        <v>0</v>
      </c>
      <c r="G236" s="15">
        <f>CONFIG!$B$7+SUMIFS(LANCAMENTOS!$E$6:$E$505,LANCAMENTOS!$B$6:$B$505,"&gt;="&amp;CONFIG!$B$5,LANCAMENTOS!$B$6:$B$505,"&lt;="&amp;A236)-SUMIFS(LANCAMENTOS!$F$6:$F$505,LANCAMENTOS!$B$6:$B$505,"&gt;="&amp;CONFIG!$B$5,LANCAMENTOS!$B$6:$B$505,"&lt;="&amp;A236)</f>
        <v>17800</v>
      </c>
      <c r="H236" s="14" t="str">
        <f t="shared" si="6"/>
        <v>OK</v>
      </c>
      <c r="I236" s="15" t="str">
        <f ca="1">IF(AND(A236&gt;=TODAY(),A236&lt;=TODAY()+CONFIG!$B$6),G236,"")</f>
        <v/>
      </c>
      <c r="J236" s="14" t="str">
        <f ca="1">IF(AND(A236&gt;=TODAY(),A236&lt;=TODAY()+CONFIG!$B$6,G236&lt;0),"FALTA DE CAIXA","")</f>
        <v/>
      </c>
    </row>
    <row r="237" spans="1:10">
      <c r="A237" s="17">
        <f t="shared" si="7"/>
        <v>46467</v>
      </c>
      <c r="B237" s="15">
        <f>SUMIFS(LANCAMENTOS!$E$6:$E$505,LANCAMENTOS!$B$6:$B$505,A237,LANCAMENTOS!$G$6:$G$505,"Realizado")</f>
        <v>0</v>
      </c>
      <c r="C237" s="15">
        <f>SUMIFS(LANCAMENTOS!$F$6:$F$505,LANCAMENTOS!$B$6:$B$505,A237,LANCAMENTOS!$G$6:$G$505,"Realizado")</f>
        <v>0</v>
      </c>
      <c r="D237" s="15" t="str">
        <f ca="1">IF(A237&gt;TODAY(),"",CONFIG!$B$7+SUMIFS(LANCAMENTOS!$E$6:$E$505,LANCAMENTOS!$B$6:$B$505,"&gt;="&amp;CONFIG!$B$5,LANCAMENTOS!$B$6:$B$505,"&lt;="&amp;A237,LANCAMENTOS!$G$6:$G$505,"Realizado")-SUMIFS(LANCAMENTOS!$F$6:$F$505,LANCAMENTOS!$B$6:$B$505,"&gt;="&amp;CONFIG!$B$5,LANCAMENTOS!$B$6:$B$505,"&lt;="&amp;A237,LANCAMENTOS!$G$6:$G$505,"Realizado"))</f>
        <v/>
      </c>
      <c r="E237" s="15">
        <f>SUMIFS(LANCAMENTOS!$E$6:$E$505,LANCAMENTOS!$B$6:$B$505,A237,LANCAMENTOS!$G$6:$G$505,"Previsto")</f>
        <v>0</v>
      </c>
      <c r="F237" s="15">
        <f>SUMIFS(LANCAMENTOS!$F$6:$F$505,LANCAMENTOS!$B$6:$B$505,A237,LANCAMENTOS!$G$6:$G$505,"Previsto")</f>
        <v>0</v>
      </c>
      <c r="G237" s="15">
        <f>CONFIG!$B$7+SUMIFS(LANCAMENTOS!$E$6:$E$505,LANCAMENTOS!$B$6:$B$505,"&gt;="&amp;CONFIG!$B$5,LANCAMENTOS!$B$6:$B$505,"&lt;="&amp;A237)-SUMIFS(LANCAMENTOS!$F$6:$F$505,LANCAMENTOS!$B$6:$B$505,"&gt;="&amp;CONFIG!$B$5,LANCAMENTOS!$B$6:$B$505,"&lt;="&amp;A237)</f>
        <v>17800</v>
      </c>
      <c r="H237" s="14" t="str">
        <f t="shared" si="6"/>
        <v>OK</v>
      </c>
      <c r="I237" s="15" t="str">
        <f ca="1">IF(AND(A237&gt;=TODAY(),A237&lt;=TODAY()+CONFIG!$B$6),G237,"")</f>
        <v/>
      </c>
      <c r="J237" s="14" t="str">
        <f ca="1">IF(AND(A237&gt;=TODAY(),A237&lt;=TODAY()+CONFIG!$B$6,G237&lt;0),"FALTA DE CAIXA","")</f>
        <v/>
      </c>
    </row>
    <row r="238" spans="1:10">
      <c r="A238" s="17">
        <f t="shared" si="7"/>
        <v>46468</v>
      </c>
      <c r="B238" s="15">
        <f>SUMIFS(LANCAMENTOS!$E$6:$E$505,LANCAMENTOS!$B$6:$B$505,A238,LANCAMENTOS!$G$6:$G$505,"Realizado")</f>
        <v>0</v>
      </c>
      <c r="C238" s="15">
        <f>SUMIFS(LANCAMENTOS!$F$6:$F$505,LANCAMENTOS!$B$6:$B$505,A238,LANCAMENTOS!$G$6:$G$505,"Realizado")</f>
        <v>0</v>
      </c>
      <c r="D238" s="15" t="str">
        <f ca="1">IF(A238&gt;TODAY(),"",CONFIG!$B$7+SUMIFS(LANCAMENTOS!$E$6:$E$505,LANCAMENTOS!$B$6:$B$505,"&gt;="&amp;CONFIG!$B$5,LANCAMENTOS!$B$6:$B$505,"&lt;="&amp;A238,LANCAMENTOS!$G$6:$G$505,"Realizado")-SUMIFS(LANCAMENTOS!$F$6:$F$505,LANCAMENTOS!$B$6:$B$505,"&gt;="&amp;CONFIG!$B$5,LANCAMENTOS!$B$6:$B$505,"&lt;="&amp;A238,LANCAMENTOS!$G$6:$G$505,"Realizado"))</f>
        <v/>
      </c>
      <c r="E238" s="15">
        <f>SUMIFS(LANCAMENTOS!$E$6:$E$505,LANCAMENTOS!$B$6:$B$505,A238,LANCAMENTOS!$G$6:$G$505,"Previsto")</f>
        <v>0</v>
      </c>
      <c r="F238" s="15">
        <f>SUMIFS(LANCAMENTOS!$F$6:$F$505,LANCAMENTOS!$B$6:$B$505,A238,LANCAMENTOS!$G$6:$G$505,"Previsto")</f>
        <v>0</v>
      </c>
      <c r="G238" s="15">
        <f>CONFIG!$B$7+SUMIFS(LANCAMENTOS!$E$6:$E$505,LANCAMENTOS!$B$6:$B$505,"&gt;="&amp;CONFIG!$B$5,LANCAMENTOS!$B$6:$B$505,"&lt;="&amp;A238)-SUMIFS(LANCAMENTOS!$F$6:$F$505,LANCAMENTOS!$B$6:$B$505,"&gt;="&amp;CONFIG!$B$5,LANCAMENTOS!$B$6:$B$505,"&lt;="&amp;A238)</f>
        <v>17800</v>
      </c>
      <c r="H238" s="14" t="str">
        <f t="shared" si="6"/>
        <v>OK</v>
      </c>
      <c r="I238" s="15" t="str">
        <f ca="1">IF(AND(A238&gt;=TODAY(),A238&lt;=TODAY()+CONFIG!$B$6),G238,"")</f>
        <v/>
      </c>
      <c r="J238" s="14" t="str">
        <f ca="1">IF(AND(A238&gt;=TODAY(),A238&lt;=TODAY()+CONFIG!$B$6,G238&lt;0),"FALTA DE CAIXA","")</f>
        <v/>
      </c>
    </row>
    <row r="239" spans="1:10">
      <c r="A239" s="17">
        <f t="shared" si="7"/>
        <v>46469</v>
      </c>
      <c r="B239" s="15">
        <f>SUMIFS(LANCAMENTOS!$E$6:$E$505,LANCAMENTOS!$B$6:$B$505,A239,LANCAMENTOS!$G$6:$G$505,"Realizado")</f>
        <v>0</v>
      </c>
      <c r="C239" s="15">
        <f>SUMIFS(LANCAMENTOS!$F$6:$F$505,LANCAMENTOS!$B$6:$B$505,A239,LANCAMENTOS!$G$6:$G$505,"Realizado")</f>
        <v>0</v>
      </c>
      <c r="D239" s="15" t="str">
        <f ca="1">IF(A239&gt;TODAY(),"",CONFIG!$B$7+SUMIFS(LANCAMENTOS!$E$6:$E$505,LANCAMENTOS!$B$6:$B$505,"&gt;="&amp;CONFIG!$B$5,LANCAMENTOS!$B$6:$B$505,"&lt;="&amp;A239,LANCAMENTOS!$G$6:$G$505,"Realizado")-SUMIFS(LANCAMENTOS!$F$6:$F$505,LANCAMENTOS!$B$6:$B$505,"&gt;="&amp;CONFIG!$B$5,LANCAMENTOS!$B$6:$B$505,"&lt;="&amp;A239,LANCAMENTOS!$G$6:$G$505,"Realizado"))</f>
        <v/>
      </c>
      <c r="E239" s="15">
        <f>SUMIFS(LANCAMENTOS!$E$6:$E$505,LANCAMENTOS!$B$6:$B$505,A239,LANCAMENTOS!$G$6:$G$505,"Previsto")</f>
        <v>0</v>
      </c>
      <c r="F239" s="15">
        <f>SUMIFS(LANCAMENTOS!$F$6:$F$505,LANCAMENTOS!$B$6:$B$505,A239,LANCAMENTOS!$G$6:$G$505,"Previsto")</f>
        <v>0</v>
      </c>
      <c r="G239" s="15">
        <f>CONFIG!$B$7+SUMIFS(LANCAMENTOS!$E$6:$E$505,LANCAMENTOS!$B$6:$B$505,"&gt;="&amp;CONFIG!$B$5,LANCAMENTOS!$B$6:$B$505,"&lt;="&amp;A239)-SUMIFS(LANCAMENTOS!$F$6:$F$505,LANCAMENTOS!$B$6:$B$505,"&gt;="&amp;CONFIG!$B$5,LANCAMENTOS!$B$6:$B$505,"&lt;="&amp;A239)</f>
        <v>17800</v>
      </c>
      <c r="H239" s="14" t="str">
        <f t="shared" si="6"/>
        <v>OK</v>
      </c>
      <c r="I239" s="15" t="str">
        <f ca="1">IF(AND(A239&gt;=TODAY(),A239&lt;=TODAY()+CONFIG!$B$6),G239,"")</f>
        <v/>
      </c>
      <c r="J239" s="14" t="str">
        <f ca="1">IF(AND(A239&gt;=TODAY(),A239&lt;=TODAY()+CONFIG!$B$6,G239&lt;0),"FALTA DE CAIXA","")</f>
        <v/>
      </c>
    </row>
    <row r="240" spans="1:10">
      <c r="A240" s="17">
        <f t="shared" si="7"/>
        <v>46470</v>
      </c>
      <c r="B240" s="15">
        <f>SUMIFS(LANCAMENTOS!$E$6:$E$505,LANCAMENTOS!$B$6:$B$505,A240,LANCAMENTOS!$G$6:$G$505,"Realizado")</f>
        <v>0</v>
      </c>
      <c r="C240" s="15">
        <f>SUMIFS(LANCAMENTOS!$F$6:$F$505,LANCAMENTOS!$B$6:$B$505,A240,LANCAMENTOS!$G$6:$G$505,"Realizado")</f>
        <v>0</v>
      </c>
      <c r="D240" s="15" t="str">
        <f ca="1">IF(A240&gt;TODAY(),"",CONFIG!$B$7+SUMIFS(LANCAMENTOS!$E$6:$E$505,LANCAMENTOS!$B$6:$B$505,"&gt;="&amp;CONFIG!$B$5,LANCAMENTOS!$B$6:$B$505,"&lt;="&amp;A240,LANCAMENTOS!$G$6:$G$505,"Realizado")-SUMIFS(LANCAMENTOS!$F$6:$F$505,LANCAMENTOS!$B$6:$B$505,"&gt;="&amp;CONFIG!$B$5,LANCAMENTOS!$B$6:$B$505,"&lt;="&amp;A240,LANCAMENTOS!$G$6:$G$505,"Realizado"))</f>
        <v/>
      </c>
      <c r="E240" s="15">
        <f>SUMIFS(LANCAMENTOS!$E$6:$E$505,LANCAMENTOS!$B$6:$B$505,A240,LANCAMENTOS!$G$6:$G$505,"Previsto")</f>
        <v>0</v>
      </c>
      <c r="F240" s="15">
        <f>SUMIFS(LANCAMENTOS!$F$6:$F$505,LANCAMENTOS!$B$6:$B$505,A240,LANCAMENTOS!$G$6:$G$505,"Previsto")</f>
        <v>0</v>
      </c>
      <c r="G240" s="15">
        <f>CONFIG!$B$7+SUMIFS(LANCAMENTOS!$E$6:$E$505,LANCAMENTOS!$B$6:$B$505,"&gt;="&amp;CONFIG!$B$5,LANCAMENTOS!$B$6:$B$505,"&lt;="&amp;A240)-SUMIFS(LANCAMENTOS!$F$6:$F$505,LANCAMENTOS!$B$6:$B$505,"&gt;="&amp;CONFIG!$B$5,LANCAMENTOS!$B$6:$B$505,"&lt;="&amp;A240)</f>
        <v>17800</v>
      </c>
      <c r="H240" s="14" t="str">
        <f t="shared" si="6"/>
        <v>OK</v>
      </c>
      <c r="I240" s="15" t="str">
        <f ca="1">IF(AND(A240&gt;=TODAY(),A240&lt;=TODAY()+CONFIG!$B$6),G240,"")</f>
        <v/>
      </c>
      <c r="J240" s="14" t="str">
        <f ca="1">IF(AND(A240&gt;=TODAY(),A240&lt;=TODAY()+CONFIG!$B$6,G240&lt;0),"FALTA DE CAIXA","")</f>
        <v/>
      </c>
    </row>
    <row r="241" spans="1:10">
      <c r="A241" s="17">
        <f t="shared" si="7"/>
        <v>46471</v>
      </c>
      <c r="B241" s="15">
        <f>SUMIFS(LANCAMENTOS!$E$6:$E$505,LANCAMENTOS!$B$6:$B$505,A241,LANCAMENTOS!$G$6:$G$505,"Realizado")</f>
        <v>0</v>
      </c>
      <c r="C241" s="15">
        <f>SUMIFS(LANCAMENTOS!$F$6:$F$505,LANCAMENTOS!$B$6:$B$505,A241,LANCAMENTOS!$G$6:$G$505,"Realizado")</f>
        <v>0</v>
      </c>
      <c r="D241" s="15" t="str">
        <f ca="1">IF(A241&gt;TODAY(),"",CONFIG!$B$7+SUMIFS(LANCAMENTOS!$E$6:$E$505,LANCAMENTOS!$B$6:$B$505,"&gt;="&amp;CONFIG!$B$5,LANCAMENTOS!$B$6:$B$505,"&lt;="&amp;A241,LANCAMENTOS!$G$6:$G$505,"Realizado")-SUMIFS(LANCAMENTOS!$F$6:$F$505,LANCAMENTOS!$B$6:$B$505,"&gt;="&amp;CONFIG!$B$5,LANCAMENTOS!$B$6:$B$505,"&lt;="&amp;A241,LANCAMENTOS!$G$6:$G$505,"Realizado"))</f>
        <v/>
      </c>
      <c r="E241" s="15">
        <f>SUMIFS(LANCAMENTOS!$E$6:$E$505,LANCAMENTOS!$B$6:$B$505,A241,LANCAMENTOS!$G$6:$G$505,"Previsto")</f>
        <v>0</v>
      </c>
      <c r="F241" s="15">
        <f>SUMIFS(LANCAMENTOS!$F$6:$F$505,LANCAMENTOS!$B$6:$B$505,A241,LANCAMENTOS!$G$6:$G$505,"Previsto")</f>
        <v>0</v>
      </c>
      <c r="G241" s="15">
        <f>CONFIG!$B$7+SUMIFS(LANCAMENTOS!$E$6:$E$505,LANCAMENTOS!$B$6:$B$505,"&gt;="&amp;CONFIG!$B$5,LANCAMENTOS!$B$6:$B$505,"&lt;="&amp;A241)-SUMIFS(LANCAMENTOS!$F$6:$F$505,LANCAMENTOS!$B$6:$B$505,"&gt;="&amp;CONFIG!$B$5,LANCAMENTOS!$B$6:$B$505,"&lt;="&amp;A241)</f>
        <v>17800</v>
      </c>
      <c r="H241" s="14" t="str">
        <f t="shared" si="6"/>
        <v>OK</v>
      </c>
      <c r="I241" s="15" t="str">
        <f ca="1">IF(AND(A241&gt;=TODAY(),A241&lt;=TODAY()+CONFIG!$B$6),G241,"")</f>
        <v/>
      </c>
      <c r="J241" s="14" t="str">
        <f ca="1">IF(AND(A241&gt;=TODAY(),A241&lt;=TODAY()+CONFIG!$B$6,G241&lt;0),"FALTA DE CAIXA","")</f>
        <v/>
      </c>
    </row>
    <row r="242" spans="1:10">
      <c r="A242" s="17">
        <f t="shared" si="7"/>
        <v>46472</v>
      </c>
      <c r="B242" s="15">
        <f>SUMIFS(LANCAMENTOS!$E$6:$E$505,LANCAMENTOS!$B$6:$B$505,A242,LANCAMENTOS!$G$6:$G$505,"Realizado")</f>
        <v>0</v>
      </c>
      <c r="C242" s="15">
        <f>SUMIFS(LANCAMENTOS!$F$6:$F$505,LANCAMENTOS!$B$6:$B$505,A242,LANCAMENTOS!$G$6:$G$505,"Realizado")</f>
        <v>0</v>
      </c>
      <c r="D242" s="15" t="str">
        <f ca="1">IF(A242&gt;TODAY(),"",CONFIG!$B$7+SUMIFS(LANCAMENTOS!$E$6:$E$505,LANCAMENTOS!$B$6:$B$505,"&gt;="&amp;CONFIG!$B$5,LANCAMENTOS!$B$6:$B$505,"&lt;="&amp;A242,LANCAMENTOS!$G$6:$G$505,"Realizado")-SUMIFS(LANCAMENTOS!$F$6:$F$505,LANCAMENTOS!$B$6:$B$505,"&gt;="&amp;CONFIG!$B$5,LANCAMENTOS!$B$6:$B$505,"&lt;="&amp;A242,LANCAMENTOS!$G$6:$G$505,"Realizado"))</f>
        <v/>
      </c>
      <c r="E242" s="15">
        <f>SUMIFS(LANCAMENTOS!$E$6:$E$505,LANCAMENTOS!$B$6:$B$505,A242,LANCAMENTOS!$G$6:$G$505,"Previsto")</f>
        <v>0</v>
      </c>
      <c r="F242" s="15">
        <f>SUMIFS(LANCAMENTOS!$F$6:$F$505,LANCAMENTOS!$B$6:$B$505,A242,LANCAMENTOS!$G$6:$G$505,"Previsto")</f>
        <v>0</v>
      </c>
      <c r="G242" s="15">
        <f>CONFIG!$B$7+SUMIFS(LANCAMENTOS!$E$6:$E$505,LANCAMENTOS!$B$6:$B$505,"&gt;="&amp;CONFIG!$B$5,LANCAMENTOS!$B$6:$B$505,"&lt;="&amp;A242)-SUMIFS(LANCAMENTOS!$F$6:$F$505,LANCAMENTOS!$B$6:$B$505,"&gt;="&amp;CONFIG!$B$5,LANCAMENTOS!$B$6:$B$505,"&lt;="&amp;A242)</f>
        <v>17800</v>
      </c>
      <c r="H242" s="14" t="str">
        <f t="shared" si="6"/>
        <v>OK</v>
      </c>
      <c r="I242" s="15" t="str">
        <f ca="1">IF(AND(A242&gt;=TODAY(),A242&lt;=TODAY()+CONFIG!$B$6),G242,"")</f>
        <v/>
      </c>
      <c r="J242" s="14" t="str">
        <f ca="1">IF(AND(A242&gt;=TODAY(),A242&lt;=TODAY()+CONFIG!$B$6,G242&lt;0),"FALTA DE CAIXA","")</f>
        <v/>
      </c>
    </row>
    <row r="243" spans="1:10">
      <c r="A243" s="17">
        <f t="shared" si="7"/>
        <v>46473</v>
      </c>
      <c r="B243" s="15">
        <f>SUMIFS(LANCAMENTOS!$E$6:$E$505,LANCAMENTOS!$B$6:$B$505,A243,LANCAMENTOS!$G$6:$G$505,"Realizado")</f>
        <v>0</v>
      </c>
      <c r="C243" s="15">
        <f>SUMIFS(LANCAMENTOS!$F$6:$F$505,LANCAMENTOS!$B$6:$B$505,A243,LANCAMENTOS!$G$6:$G$505,"Realizado")</f>
        <v>0</v>
      </c>
      <c r="D243" s="15" t="str">
        <f ca="1">IF(A243&gt;TODAY(),"",CONFIG!$B$7+SUMIFS(LANCAMENTOS!$E$6:$E$505,LANCAMENTOS!$B$6:$B$505,"&gt;="&amp;CONFIG!$B$5,LANCAMENTOS!$B$6:$B$505,"&lt;="&amp;A243,LANCAMENTOS!$G$6:$G$505,"Realizado")-SUMIFS(LANCAMENTOS!$F$6:$F$505,LANCAMENTOS!$B$6:$B$505,"&gt;="&amp;CONFIG!$B$5,LANCAMENTOS!$B$6:$B$505,"&lt;="&amp;A243,LANCAMENTOS!$G$6:$G$505,"Realizado"))</f>
        <v/>
      </c>
      <c r="E243" s="15">
        <f>SUMIFS(LANCAMENTOS!$E$6:$E$505,LANCAMENTOS!$B$6:$B$505,A243,LANCAMENTOS!$G$6:$G$505,"Previsto")</f>
        <v>0</v>
      </c>
      <c r="F243" s="15">
        <f>SUMIFS(LANCAMENTOS!$F$6:$F$505,LANCAMENTOS!$B$6:$B$505,A243,LANCAMENTOS!$G$6:$G$505,"Previsto")</f>
        <v>0</v>
      </c>
      <c r="G243" s="15">
        <f>CONFIG!$B$7+SUMIFS(LANCAMENTOS!$E$6:$E$505,LANCAMENTOS!$B$6:$B$505,"&gt;="&amp;CONFIG!$B$5,LANCAMENTOS!$B$6:$B$505,"&lt;="&amp;A243)-SUMIFS(LANCAMENTOS!$F$6:$F$505,LANCAMENTOS!$B$6:$B$505,"&gt;="&amp;CONFIG!$B$5,LANCAMENTOS!$B$6:$B$505,"&lt;="&amp;A243)</f>
        <v>17800</v>
      </c>
      <c r="H243" s="14" t="str">
        <f t="shared" si="6"/>
        <v>OK</v>
      </c>
      <c r="I243" s="15" t="str">
        <f ca="1">IF(AND(A243&gt;=TODAY(),A243&lt;=TODAY()+CONFIG!$B$6),G243,"")</f>
        <v/>
      </c>
      <c r="J243" s="14" t="str">
        <f ca="1">IF(AND(A243&gt;=TODAY(),A243&lt;=TODAY()+CONFIG!$B$6,G243&lt;0),"FALTA DE CAIXA","")</f>
        <v/>
      </c>
    </row>
    <row r="244" spans="1:10">
      <c r="A244" s="17">
        <f t="shared" si="7"/>
        <v>46474</v>
      </c>
      <c r="B244" s="15">
        <f>SUMIFS(LANCAMENTOS!$E$6:$E$505,LANCAMENTOS!$B$6:$B$505,A244,LANCAMENTOS!$G$6:$G$505,"Realizado")</f>
        <v>0</v>
      </c>
      <c r="C244" s="15">
        <f>SUMIFS(LANCAMENTOS!$F$6:$F$505,LANCAMENTOS!$B$6:$B$505,A244,LANCAMENTOS!$G$6:$G$505,"Realizado")</f>
        <v>0</v>
      </c>
      <c r="D244" s="15" t="str">
        <f ca="1">IF(A244&gt;TODAY(),"",CONFIG!$B$7+SUMIFS(LANCAMENTOS!$E$6:$E$505,LANCAMENTOS!$B$6:$B$505,"&gt;="&amp;CONFIG!$B$5,LANCAMENTOS!$B$6:$B$505,"&lt;="&amp;A244,LANCAMENTOS!$G$6:$G$505,"Realizado")-SUMIFS(LANCAMENTOS!$F$6:$F$505,LANCAMENTOS!$B$6:$B$505,"&gt;="&amp;CONFIG!$B$5,LANCAMENTOS!$B$6:$B$505,"&lt;="&amp;A244,LANCAMENTOS!$G$6:$G$505,"Realizado"))</f>
        <v/>
      </c>
      <c r="E244" s="15">
        <f>SUMIFS(LANCAMENTOS!$E$6:$E$505,LANCAMENTOS!$B$6:$B$505,A244,LANCAMENTOS!$G$6:$G$505,"Previsto")</f>
        <v>0</v>
      </c>
      <c r="F244" s="15">
        <f>SUMIFS(LANCAMENTOS!$F$6:$F$505,LANCAMENTOS!$B$6:$B$505,A244,LANCAMENTOS!$G$6:$G$505,"Previsto")</f>
        <v>0</v>
      </c>
      <c r="G244" s="15">
        <f>CONFIG!$B$7+SUMIFS(LANCAMENTOS!$E$6:$E$505,LANCAMENTOS!$B$6:$B$505,"&gt;="&amp;CONFIG!$B$5,LANCAMENTOS!$B$6:$B$505,"&lt;="&amp;A244)-SUMIFS(LANCAMENTOS!$F$6:$F$505,LANCAMENTOS!$B$6:$B$505,"&gt;="&amp;CONFIG!$B$5,LANCAMENTOS!$B$6:$B$505,"&lt;="&amp;A244)</f>
        <v>17800</v>
      </c>
      <c r="H244" s="14" t="str">
        <f t="shared" si="6"/>
        <v>OK</v>
      </c>
      <c r="I244" s="15" t="str">
        <f ca="1">IF(AND(A244&gt;=TODAY(),A244&lt;=TODAY()+CONFIG!$B$6),G244,"")</f>
        <v/>
      </c>
      <c r="J244" s="14" t="str">
        <f ca="1">IF(AND(A244&gt;=TODAY(),A244&lt;=TODAY()+CONFIG!$B$6,G244&lt;0),"FALTA DE CAIXA","")</f>
        <v/>
      </c>
    </row>
    <row r="245" spans="1:10">
      <c r="A245" s="17">
        <f t="shared" si="7"/>
        <v>46475</v>
      </c>
      <c r="B245" s="15">
        <f>SUMIFS(LANCAMENTOS!$E$6:$E$505,LANCAMENTOS!$B$6:$B$505,A245,LANCAMENTOS!$G$6:$G$505,"Realizado")</f>
        <v>0</v>
      </c>
      <c r="C245" s="15">
        <f>SUMIFS(LANCAMENTOS!$F$6:$F$505,LANCAMENTOS!$B$6:$B$505,A245,LANCAMENTOS!$G$6:$G$505,"Realizado")</f>
        <v>0</v>
      </c>
      <c r="D245" s="15" t="str">
        <f ca="1">IF(A245&gt;TODAY(),"",CONFIG!$B$7+SUMIFS(LANCAMENTOS!$E$6:$E$505,LANCAMENTOS!$B$6:$B$505,"&gt;="&amp;CONFIG!$B$5,LANCAMENTOS!$B$6:$B$505,"&lt;="&amp;A245,LANCAMENTOS!$G$6:$G$505,"Realizado")-SUMIFS(LANCAMENTOS!$F$6:$F$505,LANCAMENTOS!$B$6:$B$505,"&gt;="&amp;CONFIG!$B$5,LANCAMENTOS!$B$6:$B$505,"&lt;="&amp;A245,LANCAMENTOS!$G$6:$G$505,"Realizado"))</f>
        <v/>
      </c>
      <c r="E245" s="15">
        <f>SUMIFS(LANCAMENTOS!$E$6:$E$505,LANCAMENTOS!$B$6:$B$505,A245,LANCAMENTOS!$G$6:$G$505,"Previsto")</f>
        <v>0</v>
      </c>
      <c r="F245" s="15">
        <f>SUMIFS(LANCAMENTOS!$F$6:$F$505,LANCAMENTOS!$B$6:$B$505,A245,LANCAMENTOS!$G$6:$G$505,"Previsto")</f>
        <v>0</v>
      </c>
      <c r="G245" s="15">
        <f>CONFIG!$B$7+SUMIFS(LANCAMENTOS!$E$6:$E$505,LANCAMENTOS!$B$6:$B$505,"&gt;="&amp;CONFIG!$B$5,LANCAMENTOS!$B$6:$B$505,"&lt;="&amp;A245)-SUMIFS(LANCAMENTOS!$F$6:$F$505,LANCAMENTOS!$B$6:$B$505,"&gt;="&amp;CONFIG!$B$5,LANCAMENTOS!$B$6:$B$505,"&lt;="&amp;A245)</f>
        <v>17800</v>
      </c>
      <c r="H245" s="14" t="str">
        <f t="shared" si="6"/>
        <v>OK</v>
      </c>
      <c r="I245" s="15" t="str">
        <f ca="1">IF(AND(A245&gt;=TODAY(),A245&lt;=TODAY()+CONFIG!$B$6),G245,"")</f>
        <v/>
      </c>
      <c r="J245" s="14" t="str">
        <f ca="1">IF(AND(A245&gt;=TODAY(),A245&lt;=TODAY()+CONFIG!$B$6,G245&lt;0),"FALTA DE CAIXA","")</f>
        <v/>
      </c>
    </row>
    <row r="246" spans="1:10">
      <c r="A246" s="17">
        <f t="shared" si="7"/>
        <v>46476</v>
      </c>
      <c r="B246" s="15">
        <f>SUMIFS(LANCAMENTOS!$E$6:$E$505,LANCAMENTOS!$B$6:$B$505,A246,LANCAMENTOS!$G$6:$G$505,"Realizado")</f>
        <v>0</v>
      </c>
      <c r="C246" s="15">
        <f>SUMIFS(LANCAMENTOS!$F$6:$F$505,LANCAMENTOS!$B$6:$B$505,A246,LANCAMENTOS!$G$6:$G$505,"Realizado")</f>
        <v>0</v>
      </c>
      <c r="D246" s="15" t="str">
        <f ca="1">IF(A246&gt;TODAY(),"",CONFIG!$B$7+SUMIFS(LANCAMENTOS!$E$6:$E$505,LANCAMENTOS!$B$6:$B$505,"&gt;="&amp;CONFIG!$B$5,LANCAMENTOS!$B$6:$B$505,"&lt;="&amp;A246,LANCAMENTOS!$G$6:$G$505,"Realizado")-SUMIFS(LANCAMENTOS!$F$6:$F$505,LANCAMENTOS!$B$6:$B$505,"&gt;="&amp;CONFIG!$B$5,LANCAMENTOS!$B$6:$B$505,"&lt;="&amp;A246,LANCAMENTOS!$G$6:$G$505,"Realizado"))</f>
        <v/>
      </c>
      <c r="E246" s="15">
        <f>SUMIFS(LANCAMENTOS!$E$6:$E$505,LANCAMENTOS!$B$6:$B$505,A246,LANCAMENTOS!$G$6:$G$505,"Previsto")</f>
        <v>0</v>
      </c>
      <c r="F246" s="15">
        <f>SUMIFS(LANCAMENTOS!$F$6:$F$505,LANCAMENTOS!$B$6:$B$505,A246,LANCAMENTOS!$G$6:$G$505,"Previsto")</f>
        <v>0</v>
      </c>
      <c r="G246" s="15">
        <f>CONFIG!$B$7+SUMIFS(LANCAMENTOS!$E$6:$E$505,LANCAMENTOS!$B$6:$B$505,"&gt;="&amp;CONFIG!$B$5,LANCAMENTOS!$B$6:$B$505,"&lt;="&amp;A246)-SUMIFS(LANCAMENTOS!$F$6:$F$505,LANCAMENTOS!$B$6:$B$505,"&gt;="&amp;CONFIG!$B$5,LANCAMENTOS!$B$6:$B$505,"&lt;="&amp;A246)</f>
        <v>17800</v>
      </c>
      <c r="H246" s="14" t="str">
        <f t="shared" si="6"/>
        <v>OK</v>
      </c>
      <c r="I246" s="15" t="str">
        <f ca="1">IF(AND(A246&gt;=TODAY(),A246&lt;=TODAY()+CONFIG!$B$6),G246,"")</f>
        <v/>
      </c>
      <c r="J246" s="14" t="str">
        <f ca="1">IF(AND(A246&gt;=TODAY(),A246&lt;=TODAY()+CONFIG!$B$6,G246&lt;0),"FALTA DE CAIXA","")</f>
        <v/>
      </c>
    </row>
    <row r="247" spans="1:10">
      <c r="A247" s="17">
        <f t="shared" si="7"/>
        <v>46477</v>
      </c>
      <c r="B247" s="15">
        <f>SUMIFS(LANCAMENTOS!$E$6:$E$505,LANCAMENTOS!$B$6:$B$505,A247,LANCAMENTOS!$G$6:$G$505,"Realizado")</f>
        <v>0</v>
      </c>
      <c r="C247" s="15">
        <f>SUMIFS(LANCAMENTOS!$F$6:$F$505,LANCAMENTOS!$B$6:$B$505,A247,LANCAMENTOS!$G$6:$G$505,"Realizado")</f>
        <v>0</v>
      </c>
      <c r="D247" s="15" t="str">
        <f ca="1">IF(A247&gt;TODAY(),"",CONFIG!$B$7+SUMIFS(LANCAMENTOS!$E$6:$E$505,LANCAMENTOS!$B$6:$B$505,"&gt;="&amp;CONFIG!$B$5,LANCAMENTOS!$B$6:$B$505,"&lt;="&amp;A247,LANCAMENTOS!$G$6:$G$505,"Realizado")-SUMIFS(LANCAMENTOS!$F$6:$F$505,LANCAMENTOS!$B$6:$B$505,"&gt;="&amp;CONFIG!$B$5,LANCAMENTOS!$B$6:$B$505,"&lt;="&amp;A247,LANCAMENTOS!$G$6:$G$505,"Realizado"))</f>
        <v/>
      </c>
      <c r="E247" s="15">
        <f>SUMIFS(LANCAMENTOS!$E$6:$E$505,LANCAMENTOS!$B$6:$B$505,A247,LANCAMENTOS!$G$6:$G$505,"Previsto")</f>
        <v>0</v>
      </c>
      <c r="F247" s="15">
        <f>SUMIFS(LANCAMENTOS!$F$6:$F$505,LANCAMENTOS!$B$6:$B$505,A247,LANCAMENTOS!$G$6:$G$505,"Previsto")</f>
        <v>0</v>
      </c>
      <c r="G247" s="15">
        <f>CONFIG!$B$7+SUMIFS(LANCAMENTOS!$E$6:$E$505,LANCAMENTOS!$B$6:$B$505,"&gt;="&amp;CONFIG!$B$5,LANCAMENTOS!$B$6:$B$505,"&lt;="&amp;A247)-SUMIFS(LANCAMENTOS!$F$6:$F$505,LANCAMENTOS!$B$6:$B$505,"&gt;="&amp;CONFIG!$B$5,LANCAMENTOS!$B$6:$B$505,"&lt;="&amp;A247)</f>
        <v>17800</v>
      </c>
      <c r="H247" s="14" t="str">
        <f t="shared" si="6"/>
        <v>OK</v>
      </c>
      <c r="I247" s="15" t="str">
        <f ca="1">IF(AND(A247&gt;=TODAY(),A247&lt;=TODAY()+CONFIG!$B$6),G247,"")</f>
        <v/>
      </c>
      <c r="J247" s="14" t="str">
        <f ca="1">IF(AND(A247&gt;=TODAY(),A247&lt;=TODAY()+CONFIG!$B$6,G247&lt;0),"FALTA DE CAIXA","")</f>
        <v/>
      </c>
    </row>
    <row r="248" spans="1:10">
      <c r="A248" s="17">
        <f t="shared" si="7"/>
        <v>46478</v>
      </c>
      <c r="B248" s="15">
        <f>SUMIFS(LANCAMENTOS!$E$6:$E$505,LANCAMENTOS!$B$6:$B$505,A248,LANCAMENTOS!$G$6:$G$505,"Realizado")</f>
        <v>0</v>
      </c>
      <c r="C248" s="15">
        <f>SUMIFS(LANCAMENTOS!$F$6:$F$505,LANCAMENTOS!$B$6:$B$505,A248,LANCAMENTOS!$G$6:$G$505,"Realizado")</f>
        <v>0</v>
      </c>
      <c r="D248" s="15" t="str">
        <f ca="1">IF(A248&gt;TODAY(),"",CONFIG!$B$7+SUMIFS(LANCAMENTOS!$E$6:$E$505,LANCAMENTOS!$B$6:$B$505,"&gt;="&amp;CONFIG!$B$5,LANCAMENTOS!$B$6:$B$505,"&lt;="&amp;A248,LANCAMENTOS!$G$6:$G$505,"Realizado")-SUMIFS(LANCAMENTOS!$F$6:$F$505,LANCAMENTOS!$B$6:$B$505,"&gt;="&amp;CONFIG!$B$5,LANCAMENTOS!$B$6:$B$505,"&lt;="&amp;A248,LANCAMENTOS!$G$6:$G$505,"Realizado"))</f>
        <v/>
      </c>
      <c r="E248" s="15">
        <f>SUMIFS(LANCAMENTOS!$E$6:$E$505,LANCAMENTOS!$B$6:$B$505,A248,LANCAMENTOS!$G$6:$G$505,"Previsto")</f>
        <v>0</v>
      </c>
      <c r="F248" s="15">
        <f>SUMIFS(LANCAMENTOS!$F$6:$F$505,LANCAMENTOS!$B$6:$B$505,A248,LANCAMENTOS!$G$6:$G$505,"Previsto")</f>
        <v>0</v>
      </c>
      <c r="G248" s="15">
        <f>CONFIG!$B$7+SUMIFS(LANCAMENTOS!$E$6:$E$505,LANCAMENTOS!$B$6:$B$505,"&gt;="&amp;CONFIG!$B$5,LANCAMENTOS!$B$6:$B$505,"&lt;="&amp;A248)-SUMIFS(LANCAMENTOS!$F$6:$F$505,LANCAMENTOS!$B$6:$B$505,"&gt;="&amp;CONFIG!$B$5,LANCAMENTOS!$B$6:$B$505,"&lt;="&amp;A248)</f>
        <v>17800</v>
      </c>
      <c r="H248" s="14" t="str">
        <f t="shared" si="6"/>
        <v>OK</v>
      </c>
      <c r="I248" s="15" t="str">
        <f ca="1">IF(AND(A248&gt;=TODAY(),A248&lt;=TODAY()+CONFIG!$B$6),G248,"")</f>
        <v/>
      </c>
      <c r="J248" s="14" t="str">
        <f ca="1">IF(AND(A248&gt;=TODAY(),A248&lt;=TODAY()+CONFIG!$B$6,G248&lt;0),"FALTA DE CAIXA","")</f>
        <v/>
      </c>
    </row>
    <row r="249" spans="1:10">
      <c r="A249" s="17">
        <f t="shared" si="7"/>
        <v>46479</v>
      </c>
      <c r="B249" s="15">
        <f>SUMIFS(LANCAMENTOS!$E$6:$E$505,LANCAMENTOS!$B$6:$B$505,A249,LANCAMENTOS!$G$6:$G$505,"Realizado")</f>
        <v>0</v>
      </c>
      <c r="C249" s="15">
        <f>SUMIFS(LANCAMENTOS!$F$6:$F$505,LANCAMENTOS!$B$6:$B$505,A249,LANCAMENTOS!$G$6:$G$505,"Realizado")</f>
        <v>0</v>
      </c>
      <c r="D249" s="15" t="str">
        <f ca="1">IF(A249&gt;TODAY(),"",CONFIG!$B$7+SUMIFS(LANCAMENTOS!$E$6:$E$505,LANCAMENTOS!$B$6:$B$505,"&gt;="&amp;CONFIG!$B$5,LANCAMENTOS!$B$6:$B$505,"&lt;="&amp;A249,LANCAMENTOS!$G$6:$G$505,"Realizado")-SUMIFS(LANCAMENTOS!$F$6:$F$505,LANCAMENTOS!$B$6:$B$505,"&gt;="&amp;CONFIG!$B$5,LANCAMENTOS!$B$6:$B$505,"&lt;="&amp;A249,LANCAMENTOS!$G$6:$G$505,"Realizado"))</f>
        <v/>
      </c>
      <c r="E249" s="15">
        <f>SUMIFS(LANCAMENTOS!$E$6:$E$505,LANCAMENTOS!$B$6:$B$505,A249,LANCAMENTOS!$G$6:$G$505,"Previsto")</f>
        <v>0</v>
      </c>
      <c r="F249" s="15">
        <f>SUMIFS(LANCAMENTOS!$F$6:$F$505,LANCAMENTOS!$B$6:$B$505,A249,LANCAMENTOS!$G$6:$G$505,"Previsto")</f>
        <v>0</v>
      </c>
      <c r="G249" s="15">
        <f>CONFIG!$B$7+SUMIFS(LANCAMENTOS!$E$6:$E$505,LANCAMENTOS!$B$6:$B$505,"&gt;="&amp;CONFIG!$B$5,LANCAMENTOS!$B$6:$B$505,"&lt;="&amp;A249)-SUMIFS(LANCAMENTOS!$F$6:$F$505,LANCAMENTOS!$B$6:$B$505,"&gt;="&amp;CONFIG!$B$5,LANCAMENTOS!$B$6:$B$505,"&lt;="&amp;A249)</f>
        <v>17800</v>
      </c>
      <c r="H249" s="14" t="str">
        <f t="shared" si="6"/>
        <v>OK</v>
      </c>
      <c r="I249" s="15" t="str">
        <f ca="1">IF(AND(A249&gt;=TODAY(),A249&lt;=TODAY()+CONFIG!$B$6),G249,"")</f>
        <v/>
      </c>
      <c r="J249" s="14" t="str">
        <f ca="1">IF(AND(A249&gt;=TODAY(),A249&lt;=TODAY()+CONFIG!$B$6,G249&lt;0),"FALTA DE CAIXA","")</f>
        <v/>
      </c>
    </row>
    <row r="250" spans="1:10">
      <c r="A250" s="17">
        <f t="shared" si="7"/>
        <v>46480</v>
      </c>
      <c r="B250" s="15">
        <f>SUMIFS(LANCAMENTOS!$E$6:$E$505,LANCAMENTOS!$B$6:$B$505,A250,LANCAMENTOS!$G$6:$G$505,"Realizado")</f>
        <v>0</v>
      </c>
      <c r="C250" s="15">
        <f>SUMIFS(LANCAMENTOS!$F$6:$F$505,LANCAMENTOS!$B$6:$B$505,A250,LANCAMENTOS!$G$6:$G$505,"Realizado")</f>
        <v>0</v>
      </c>
      <c r="D250" s="15" t="str">
        <f ca="1">IF(A250&gt;TODAY(),"",CONFIG!$B$7+SUMIFS(LANCAMENTOS!$E$6:$E$505,LANCAMENTOS!$B$6:$B$505,"&gt;="&amp;CONFIG!$B$5,LANCAMENTOS!$B$6:$B$505,"&lt;="&amp;A250,LANCAMENTOS!$G$6:$G$505,"Realizado")-SUMIFS(LANCAMENTOS!$F$6:$F$505,LANCAMENTOS!$B$6:$B$505,"&gt;="&amp;CONFIG!$B$5,LANCAMENTOS!$B$6:$B$505,"&lt;="&amp;A250,LANCAMENTOS!$G$6:$G$505,"Realizado"))</f>
        <v/>
      </c>
      <c r="E250" s="15">
        <f>SUMIFS(LANCAMENTOS!$E$6:$E$505,LANCAMENTOS!$B$6:$B$505,A250,LANCAMENTOS!$G$6:$G$505,"Previsto")</f>
        <v>0</v>
      </c>
      <c r="F250" s="15">
        <f>SUMIFS(LANCAMENTOS!$F$6:$F$505,LANCAMENTOS!$B$6:$B$505,A250,LANCAMENTOS!$G$6:$G$505,"Previsto")</f>
        <v>0</v>
      </c>
      <c r="G250" s="15">
        <f>CONFIG!$B$7+SUMIFS(LANCAMENTOS!$E$6:$E$505,LANCAMENTOS!$B$6:$B$505,"&gt;="&amp;CONFIG!$B$5,LANCAMENTOS!$B$6:$B$505,"&lt;="&amp;A250)-SUMIFS(LANCAMENTOS!$F$6:$F$505,LANCAMENTOS!$B$6:$B$505,"&gt;="&amp;CONFIG!$B$5,LANCAMENTOS!$B$6:$B$505,"&lt;="&amp;A250)</f>
        <v>17800</v>
      </c>
      <c r="H250" s="14" t="str">
        <f t="shared" si="6"/>
        <v>OK</v>
      </c>
      <c r="I250" s="15" t="str">
        <f ca="1">IF(AND(A250&gt;=TODAY(),A250&lt;=TODAY()+CONFIG!$B$6),G250,"")</f>
        <v/>
      </c>
      <c r="J250" s="14" t="str">
        <f ca="1">IF(AND(A250&gt;=TODAY(),A250&lt;=TODAY()+CONFIG!$B$6,G250&lt;0),"FALTA DE CAIXA","")</f>
        <v/>
      </c>
    </row>
    <row r="251" spans="1:10">
      <c r="A251" s="17">
        <f t="shared" si="7"/>
        <v>46481</v>
      </c>
      <c r="B251" s="15">
        <f>SUMIFS(LANCAMENTOS!$E$6:$E$505,LANCAMENTOS!$B$6:$B$505,A251,LANCAMENTOS!$G$6:$G$505,"Realizado")</f>
        <v>0</v>
      </c>
      <c r="C251" s="15">
        <f>SUMIFS(LANCAMENTOS!$F$6:$F$505,LANCAMENTOS!$B$6:$B$505,A251,LANCAMENTOS!$G$6:$G$505,"Realizado")</f>
        <v>0</v>
      </c>
      <c r="D251" s="15" t="str">
        <f ca="1">IF(A251&gt;TODAY(),"",CONFIG!$B$7+SUMIFS(LANCAMENTOS!$E$6:$E$505,LANCAMENTOS!$B$6:$B$505,"&gt;="&amp;CONFIG!$B$5,LANCAMENTOS!$B$6:$B$505,"&lt;="&amp;A251,LANCAMENTOS!$G$6:$G$505,"Realizado")-SUMIFS(LANCAMENTOS!$F$6:$F$505,LANCAMENTOS!$B$6:$B$505,"&gt;="&amp;CONFIG!$B$5,LANCAMENTOS!$B$6:$B$505,"&lt;="&amp;A251,LANCAMENTOS!$G$6:$G$505,"Realizado"))</f>
        <v/>
      </c>
      <c r="E251" s="15">
        <f>SUMIFS(LANCAMENTOS!$E$6:$E$505,LANCAMENTOS!$B$6:$B$505,A251,LANCAMENTOS!$G$6:$G$505,"Previsto")</f>
        <v>0</v>
      </c>
      <c r="F251" s="15">
        <f>SUMIFS(LANCAMENTOS!$F$6:$F$505,LANCAMENTOS!$B$6:$B$505,A251,LANCAMENTOS!$G$6:$G$505,"Previsto")</f>
        <v>0</v>
      </c>
      <c r="G251" s="15">
        <f>CONFIG!$B$7+SUMIFS(LANCAMENTOS!$E$6:$E$505,LANCAMENTOS!$B$6:$B$505,"&gt;="&amp;CONFIG!$B$5,LANCAMENTOS!$B$6:$B$505,"&lt;="&amp;A251)-SUMIFS(LANCAMENTOS!$F$6:$F$505,LANCAMENTOS!$B$6:$B$505,"&gt;="&amp;CONFIG!$B$5,LANCAMENTOS!$B$6:$B$505,"&lt;="&amp;A251)</f>
        <v>17800</v>
      </c>
      <c r="H251" s="14" t="str">
        <f t="shared" si="6"/>
        <v>OK</v>
      </c>
      <c r="I251" s="15" t="str">
        <f ca="1">IF(AND(A251&gt;=TODAY(),A251&lt;=TODAY()+CONFIG!$B$6),G251,"")</f>
        <v/>
      </c>
      <c r="J251" s="14" t="str">
        <f ca="1">IF(AND(A251&gt;=TODAY(),A251&lt;=TODAY()+CONFIG!$B$6,G251&lt;0),"FALTA DE CAIXA","")</f>
        <v/>
      </c>
    </row>
    <row r="252" spans="1:10">
      <c r="A252" s="17">
        <f t="shared" si="7"/>
        <v>46482</v>
      </c>
      <c r="B252" s="15">
        <f>SUMIFS(LANCAMENTOS!$E$6:$E$505,LANCAMENTOS!$B$6:$B$505,A252,LANCAMENTOS!$G$6:$G$505,"Realizado")</f>
        <v>0</v>
      </c>
      <c r="C252" s="15">
        <f>SUMIFS(LANCAMENTOS!$F$6:$F$505,LANCAMENTOS!$B$6:$B$505,A252,LANCAMENTOS!$G$6:$G$505,"Realizado")</f>
        <v>0</v>
      </c>
      <c r="D252" s="15" t="str">
        <f ca="1">IF(A252&gt;TODAY(),"",CONFIG!$B$7+SUMIFS(LANCAMENTOS!$E$6:$E$505,LANCAMENTOS!$B$6:$B$505,"&gt;="&amp;CONFIG!$B$5,LANCAMENTOS!$B$6:$B$505,"&lt;="&amp;A252,LANCAMENTOS!$G$6:$G$505,"Realizado")-SUMIFS(LANCAMENTOS!$F$6:$F$505,LANCAMENTOS!$B$6:$B$505,"&gt;="&amp;CONFIG!$B$5,LANCAMENTOS!$B$6:$B$505,"&lt;="&amp;A252,LANCAMENTOS!$G$6:$G$505,"Realizado"))</f>
        <v/>
      </c>
      <c r="E252" s="15">
        <f>SUMIFS(LANCAMENTOS!$E$6:$E$505,LANCAMENTOS!$B$6:$B$505,A252,LANCAMENTOS!$G$6:$G$505,"Previsto")</f>
        <v>0</v>
      </c>
      <c r="F252" s="15">
        <f>SUMIFS(LANCAMENTOS!$F$6:$F$505,LANCAMENTOS!$B$6:$B$505,A252,LANCAMENTOS!$G$6:$G$505,"Previsto")</f>
        <v>0</v>
      </c>
      <c r="G252" s="15">
        <f>CONFIG!$B$7+SUMIFS(LANCAMENTOS!$E$6:$E$505,LANCAMENTOS!$B$6:$B$505,"&gt;="&amp;CONFIG!$B$5,LANCAMENTOS!$B$6:$B$505,"&lt;="&amp;A252)-SUMIFS(LANCAMENTOS!$F$6:$F$505,LANCAMENTOS!$B$6:$B$505,"&gt;="&amp;CONFIG!$B$5,LANCAMENTOS!$B$6:$B$505,"&lt;="&amp;A252)</f>
        <v>17800</v>
      </c>
      <c r="H252" s="14" t="str">
        <f t="shared" si="6"/>
        <v>OK</v>
      </c>
      <c r="I252" s="15" t="str">
        <f ca="1">IF(AND(A252&gt;=TODAY(),A252&lt;=TODAY()+CONFIG!$B$6),G252,"")</f>
        <v/>
      </c>
      <c r="J252" s="14" t="str">
        <f ca="1">IF(AND(A252&gt;=TODAY(),A252&lt;=TODAY()+CONFIG!$B$6,G252&lt;0),"FALTA DE CAIXA","")</f>
        <v/>
      </c>
    </row>
    <row r="253" spans="1:10">
      <c r="A253" s="17">
        <f t="shared" si="7"/>
        <v>46483</v>
      </c>
      <c r="B253" s="15">
        <f>SUMIFS(LANCAMENTOS!$E$6:$E$505,LANCAMENTOS!$B$6:$B$505,A253,LANCAMENTOS!$G$6:$G$505,"Realizado")</f>
        <v>0</v>
      </c>
      <c r="C253" s="15">
        <f>SUMIFS(LANCAMENTOS!$F$6:$F$505,LANCAMENTOS!$B$6:$B$505,A253,LANCAMENTOS!$G$6:$G$505,"Realizado")</f>
        <v>0</v>
      </c>
      <c r="D253" s="15" t="str">
        <f ca="1">IF(A253&gt;TODAY(),"",CONFIG!$B$7+SUMIFS(LANCAMENTOS!$E$6:$E$505,LANCAMENTOS!$B$6:$B$505,"&gt;="&amp;CONFIG!$B$5,LANCAMENTOS!$B$6:$B$505,"&lt;="&amp;A253,LANCAMENTOS!$G$6:$G$505,"Realizado")-SUMIFS(LANCAMENTOS!$F$6:$F$505,LANCAMENTOS!$B$6:$B$505,"&gt;="&amp;CONFIG!$B$5,LANCAMENTOS!$B$6:$B$505,"&lt;="&amp;A253,LANCAMENTOS!$G$6:$G$505,"Realizado"))</f>
        <v/>
      </c>
      <c r="E253" s="15">
        <f>SUMIFS(LANCAMENTOS!$E$6:$E$505,LANCAMENTOS!$B$6:$B$505,A253,LANCAMENTOS!$G$6:$G$505,"Previsto")</f>
        <v>0</v>
      </c>
      <c r="F253" s="15">
        <f>SUMIFS(LANCAMENTOS!$F$6:$F$505,LANCAMENTOS!$B$6:$B$505,A253,LANCAMENTOS!$G$6:$G$505,"Previsto")</f>
        <v>0</v>
      </c>
      <c r="G253" s="15">
        <f>CONFIG!$B$7+SUMIFS(LANCAMENTOS!$E$6:$E$505,LANCAMENTOS!$B$6:$B$505,"&gt;="&amp;CONFIG!$B$5,LANCAMENTOS!$B$6:$B$505,"&lt;="&amp;A253)-SUMIFS(LANCAMENTOS!$F$6:$F$505,LANCAMENTOS!$B$6:$B$505,"&gt;="&amp;CONFIG!$B$5,LANCAMENTOS!$B$6:$B$505,"&lt;="&amp;A253)</f>
        <v>17800</v>
      </c>
      <c r="H253" s="14" t="str">
        <f t="shared" si="6"/>
        <v>OK</v>
      </c>
      <c r="I253" s="15" t="str">
        <f ca="1">IF(AND(A253&gt;=TODAY(),A253&lt;=TODAY()+CONFIG!$B$6),G253,"")</f>
        <v/>
      </c>
      <c r="J253" s="14" t="str">
        <f ca="1">IF(AND(A253&gt;=TODAY(),A253&lt;=TODAY()+CONFIG!$B$6,G253&lt;0),"FALTA DE CAIXA","")</f>
        <v/>
      </c>
    </row>
    <row r="254" spans="1:10">
      <c r="A254" s="17">
        <f t="shared" si="7"/>
        <v>46484</v>
      </c>
      <c r="B254" s="15">
        <f>SUMIFS(LANCAMENTOS!$E$6:$E$505,LANCAMENTOS!$B$6:$B$505,A254,LANCAMENTOS!$G$6:$G$505,"Realizado")</f>
        <v>0</v>
      </c>
      <c r="C254" s="15">
        <f>SUMIFS(LANCAMENTOS!$F$6:$F$505,LANCAMENTOS!$B$6:$B$505,A254,LANCAMENTOS!$G$6:$G$505,"Realizado")</f>
        <v>0</v>
      </c>
      <c r="D254" s="15" t="str">
        <f ca="1">IF(A254&gt;TODAY(),"",CONFIG!$B$7+SUMIFS(LANCAMENTOS!$E$6:$E$505,LANCAMENTOS!$B$6:$B$505,"&gt;="&amp;CONFIG!$B$5,LANCAMENTOS!$B$6:$B$505,"&lt;="&amp;A254,LANCAMENTOS!$G$6:$G$505,"Realizado")-SUMIFS(LANCAMENTOS!$F$6:$F$505,LANCAMENTOS!$B$6:$B$505,"&gt;="&amp;CONFIG!$B$5,LANCAMENTOS!$B$6:$B$505,"&lt;="&amp;A254,LANCAMENTOS!$G$6:$G$505,"Realizado"))</f>
        <v/>
      </c>
      <c r="E254" s="15">
        <f>SUMIFS(LANCAMENTOS!$E$6:$E$505,LANCAMENTOS!$B$6:$B$505,A254,LANCAMENTOS!$G$6:$G$505,"Previsto")</f>
        <v>0</v>
      </c>
      <c r="F254" s="15">
        <f>SUMIFS(LANCAMENTOS!$F$6:$F$505,LANCAMENTOS!$B$6:$B$505,A254,LANCAMENTOS!$G$6:$G$505,"Previsto")</f>
        <v>0</v>
      </c>
      <c r="G254" s="15">
        <f>CONFIG!$B$7+SUMIFS(LANCAMENTOS!$E$6:$E$505,LANCAMENTOS!$B$6:$B$505,"&gt;="&amp;CONFIG!$B$5,LANCAMENTOS!$B$6:$B$505,"&lt;="&amp;A254)-SUMIFS(LANCAMENTOS!$F$6:$F$505,LANCAMENTOS!$B$6:$B$505,"&gt;="&amp;CONFIG!$B$5,LANCAMENTOS!$B$6:$B$505,"&lt;="&amp;A254)</f>
        <v>17800</v>
      </c>
      <c r="H254" s="14" t="str">
        <f t="shared" si="6"/>
        <v>OK</v>
      </c>
      <c r="I254" s="15" t="str">
        <f ca="1">IF(AND(A254&gt;=TODAY(),A254&lt;=TODAY()+CONFIG!$B$6),G254,"")</f>
        <v/>
      </c>
      <c r="J254" s="14" t="str">
        <f ca="1">IF(AND(A254&gt;=TODAY(),A254&lt;=TODAY()+CONFIG!$B$6,G254&lt;0),"FALTA DE CAIXA","")</f>
        <v/>
      </c>
    </row>
    <row r="255" spans="1:10">
      <c r="A255" s="17">
        <f t="shared" si="7"/>
        <v>46485</v>
      </c>
      <c r="B255" s="15">
        <f>SUMIFS(LANCAMENTOS!$E$6:$E$505,LANCAMENTOS!$B$6:$B$505,A255,LANCAMENTOS!$G$6:$G$505,"Realizado")</f>
        <v>0</v>
      </c>
      <c r="C255" s="15">
        <f>SUMIFS(LANCAMENTOS!$F$6:$F$505,LANCAMENTOS!$B$6:$B$505,A255,LANCAMENTOS!$G$6:$G$505,"Realizado")</f>
        <v>0</v>
      </c>
      <c r="D255" s="15" t="str">
        <f ca="1">IF(A255&gt;TODAY(),"",CONFIG!$B$7+SUMIFS(LANCAMENTOS!$E$6:$E$505,LANCAMENTOS!$B$6:$B$505,"&gt;="&amp;CONFIG!$B$5,LANCAMENTOS!$B$6:$B$505,"&lt;="&amp;A255,LANCAMENTOS!$G$6:$G$505,"Realizado")-SUMIFS(LANCAMENTOS!$F$6:$F$505,LANCAMENTOS!$B$6:$B$505,"&gt;="&amp;CONFIG!$B$5,LANCAMENTOS!$B$6:$B$505,"&lt;="&amp;A255,LANCAMENTOS!$G$6:$G$505,"Realizado"))</f>
        <v/>
      </c>
      <c r="E255" s="15">
        <f>SUMIFS(LANCAMENTOS!$E$6:$E$505,LANCAMENTOS!$B$6:$B$505,A255,LANCAMENTOS!$G$6:$G$505,"Previsto")</f>
        <v>0</v>
      </c>
      <c r="F255" s="15">
        <f>SUMIFS(LANCAMENTOS!$F$6:$F$505,LANCAMENTOS!$B$6:$B$505,A255,LANCAMENTOS!$G$6:$G$505,"Previsto")</f>
        <v>0</v>
      </c>
      <c r="G255" s="15">
        <f>CONFIG!$B$7+SUMIFS(LANCAMENTOS!$E$6:$E$505,LANCAMENTOS!$B$6:$B$505,"&gt;="&amp;CONFIG!$B$5,LANCAMENTOS!$B$6:$B$505,"&lt;="&amp;A255)-SUMIFS(LANCAMENTOS!$F$6:$F$505,LANCAMENTOS!$B$6:$B$505,"&gt;="&amp;CONFIG!$B$5,LANCAMENTOS!$B$6:$B$505,"&lt;="&amp;A255)</f>
        <v>17800</v>
      </c>
      <c r="H255" s="14" t="str">
        <f t="shared" si="6"/>
        <v>OK</v>
      </c>
      <c r="I255" s="15" t="str">
        <f ca="1">IF(AND(A255&gt;=TODAY(),A255&lt;=TODAY()+CONFIG!$B$6),G255,"")</f>
        <v/>
      </c>
      <c r="J255" s="14" t="str">
        <f ca="1">IF(AND(A255&gt;=TODAY(),A255&lt;=TODAY()+CONFIG!$B$6,G255&lt;0),"FALTA DE CAIXA","")</f>
        <v/>
      </c>
    </row>
    <row r="256" spans="1:10">
      <c r="A256" s="17">
        <f t="shared" si="7"/>
        <v>46486</v>
      </c>
      <c r="B256" s="15">
        <f>SUMIFS(LANCAMENTOS!$E$6:$E$505,LANCAMENTOS!$B$6:$B$505,A256,LANCAMENTOS!$G$6:$G$505,"Realizado")</f>
        <v>0</v>
      </c>
      <c r="C256" s="15">
        <f>SUMIFS(LANCAMENTOS!$F$6:$F$505,LANCAMENTOS!$B$6:$B$505,A256,LANCAMENTOS!$G$6:$G$505,"Realizado")</f>
        <v>0</v>
      </c>
      <c r="D256" s="15" t="str">
        <f ca="1">IF(A256&gt;TODAY(),"",CONFIG!$B$7+SUMIFS(LANCAMENTOS!$E$6:$E$505,LANCAMENTOS!$B$6:$B$505,"&gt;="&amp;CONFIG!$B$5,LANCAMENTOS!$B$6:$B$505,"&lt;="&amp;A256,LANCAMENTOS!$G$6:$G$505,"Realizado")-SUMIFS(LANCAMENTOS!$F$6:$F$505,LANCAMENTOS!$B$6:$B$505,"&gt;="&amp;CONFIG!$B$5,LANCAMENTOS!$B$6:$B$505,"&lt;="&amp;A256,LANCAMENTOS!$G$6:$G$505,"Realizado"))</f>
        <v/>
      </c>
      <c r="E256" s="15">
        <f>SUMIFS(LANCAMENTOS!$E$6:$E$505,LANCAMENTOS!$B$6:$B$505,A256,LANCAMENTOS!$G$6:$G$505,"Previsto")</f>
        <v>0</v>
      </c>
      <c r="F256" s="15">
        <f>SUMIFS(LANCAMENTOS!$F$6:$F$505,LANCAMENTOS!$B$6:$B$505,A256,LANCAMENTOS!$G$6:$G$505,"Previsto")</f>
        <v>0</v>
      </c>
      <c r="G256" s="15">
        <f>CONFIG!$B$7+SUMIFS(LANCAMENTOS!$E$6:$E$505,LANCAMENTOS!$B$6:$B$505,"&gt;="&amp;CONFIG!$B$5,LANCAMENTOS!$B$6:$B$505,"&lt;="&amp;A256)-SUMIFS(LANCAMENTOS!$F$6:$F$505,LANCAMENTOS!$B$6:$B$505,"&gt;="&amp;CONFIG!$B$5,LANCAMENTOS!$B$6:$B$505,"&lt;="&amp;A256)</f>
        <v>17800</v>
      </c>
      <c r="H256" s="14" t="str">
        <f t="shared" si="6"/>
        <v>OK</v>
      </c>
      <c r="I256" s="15" t="str">
        <f ca="1">IF(AND(A256&gt;=TODAY(),A256&lt;=TODAY()+CONFIG!$B$6),G256,"")</f>
        <v/>
      </c>
      <c r="J256" s="14" t="str">
        <f ca="1">IF(AND(A256&gt;=TODAY(),A256&lt;=TODAY()+CONFIG!$B$6,G256&lt;0),"FALTA DE CAIXA","")</f>
        <v/>
      </c>
    </row>
    <row r="257" spans="1:10">
      <c r="A257" s="17">
        <f t="shared" si="7"/>
        <v>46487</v>
      </c>
      <c r="B257" s="15">
        <f>SUMIFS(LANCAMENTOS!$E$6:$E$505,LANCAMENTOS!$B$6:$B$505,A257,LANCAMENTOS!$G$6:$G$505,"Realizado")</f>
        <v>0</v>
      </c>
      <c r="C257" s="15">
        <f>SUMIFS(LANCAMENTOS!$F$6:$F$505,LANCAMENTOS!$B$6:$B$505,A257,LANCAMENTOS!$G$6:$G$505,"Realizado")</f>
        <v>0</v>
      </c>
      <c r="D257" s="15" t="str">
        <f ca="1">IF(A257&gt;TODAY(),"",CONFIG!$B$7+SUMIFS(LANCAMENTOS!$E$6:$E$505,LANCAMENTOS!$B$6:$B$505,"&gt;="&amp;CONFIG!$B$5,LANCAMENTOS!$B$6:$B$505,"&lt;="&amp;A257,LANCAMENTOS!$G$6:$G$505,"Realizado")-SUMIFS(LANCAMENTOS!$F$6:$F$505,LANCAMENTOS!$B$6:$B$505,"&gt;="&amp;CONFIG!$B$5,LANCAMENTOS!$B$6:$B$505,"&lt;="&amp;A257,LANCAMENTOS!$G$6:$G$505,"Realizado"))</f>
        <v/>
      </c>
      <c r="E257" s="15">
        <f>SUMIFS(LANCAMENTOS!$E$6:$E$505,LANCAMENTOS!$B$6:$B$505,A257,LANCAMENTOS!$G$6:$G$505,"Previsto")</f>
        <v>0</v>
      </c>
      <c r="F257" s="15">
        <f>SUMIFS(LANCAMENTOS!$F$6:$F$505,LANCAMENTOS!$B$6:$B$505,A257,LANCAMENTOS!$G$6:$G$505,"Previsto")</f>
        <v>0</v>
      </c>
      <c r="G257" s="15">
        <f>CONFIG!$B$7+SUMIFS(LANCAMENTOS!$E$6:$E$505,LANCAMENTOS!$B$6:$B$505,"&gt;="&amp;CONFIG!$B$5,LANCAMENTOS!$B$6:$B$505,"&lt;="&amp;A257)-SUMIFS(LANCAMENTOS!$F$6:$F$505,LANCAMENTOS!$B$6:$B$505,"&gt;="&amp;CONFIG!$B$5,LANCAMENTOS!$B$6:$B$505,"&lt;="&amp;A257)</f>
        <v>17800</v>
      </c>
      <c r="H257" s="14" t="str">
        <f t="shared" si="6"/>
        <v>OK</v>
      </c>
      <c r="I257" s="15" t="str">
        <f ca="1">IF(AND(A257&gt;=TODAY(),A257&lt;=TODAY()+CONFIG!$B$6),G257,"")</f>
        <v/>
      </c>
      <c r="J257" s="14" t="str">
        <f ca="1">IF(AND(A257&gt;=TODAY(),A257&lt;=TODAY()+CONFIG!$B$6,G257&lt;0),"FALTA DE CAIXA","")</f>
        <v/>
      </c>
    </row>
    <row r="258" spans="1:10">
      <c r="A258" s="17">
        <f t="shared" si="7"/>
        <v>46488</v>
      </c>
      <c r="B258" s="15">
        <f>SUMIFS(LANCAMENTOS!$E$6:$E$505,LANCAMENTOS!$B$6:$B$505,A258,LANCAMENTOS!$G$6:$G$505,"Realizado")</f>
        <v>0</v>
      </c>
      <c r="C258" s="15">
        <f>SUMIFS(LANCAMENTOS!$F$6:$F$505,LANCAMENTOS!$B$6:$B$505,A258,LANCAMENTOS!$G$6:$G$505,"Realizado")</f>
        <v>0</v>
      </c>
      <c r="D258" s="15" t="str">
        <f ca="1">IF(A258&gt;TODAY(),"",CONFIG!$B$7+SUMIFS(LANCAMENTOS!$E$6:$E$505,LANCAMENTOS!$B$6:$B$505,"&gt;="&amp;CONFIG!$B$5,LANCAMENTOS!$B$6:$B$505,"&lt;="&amp;A258,LANCAMENTOS!$G$6:$G$505,"Realizado")-SUMIFS(LANCAMENTOS!$F$6:$F$505,LANCAMENTOS!$B$6:$B$505,"&gt;="&amp;CONFIG!$B$5,LANCAMENTOS!$B$6:$B$505,"&lt;="&amp;A258,LANCAMENTOS!$G$6:$G$505,"Realizado"))</f>
        <v/>
      </c>
      <c r="E258" s="15">
        <f>SUMIFS(LANCAMENTOS!$E$6:$E$505,LANCAMENTOS!$B$6:$B$505,A258,LANCAMENTOS!$G$6:$G$505,"Previsto")</f>
        <v>0</v>
      </c>
      <c r="F258" s="15">
        <f>SUMIFS(LANCAMENTOS!$F$6:$F$505,LANCAMENTOS!$B$6:$B$505,A258,LANCAMENTOS!$G$6:$G$505,"Previsto")</f>
        <v>0</v>
      </c>
      <c r="G258" s="15">
        <f>CONFIG!$B$7+SUMIFS(LANCAMENTOS!$E$6:$E$505,LANCAMENTOS!$B$6:$B$505,"&gt;="&amp;CONFIG!$B$5,LANCAMENTOS!$B$6:$B$505,"&lt;="&amp;A258)-SUMIFS(LANCAMENTOS!$F$6:$F$505,LANCAMENTOS!$B$6:$B$505,"&gt;="&amp;CONFIG!$B$5,LANCAMENTOS!$B$6:$B$505,"&lt;="&amp;A258)</f>
        <v>17800</v>
      </c>
      <c r="H258" s="14" t="str">
        <f t="shared" si="6"/>
        <v>OK</v>
      </c>
      <c r="I258" s="15" t="str">
        <f ca="1">IF(AND(A258&gt;=TODAY(),A258&lt;=TODAY()+CONFIG!$B$6),G258,"")</f>
        <v/>
      </c>
      <c r="J258" s="14" t="str">
        <f ca="1">IF(AND(A258&gt;=TODAY(),A258&lt;=TODAY()+CONFIG!$B$6,G258&lt;0),"FALTA DE CAIXA","")</f>
        <v/>
      </c>
    </row>
    <row r="259" spans="1:10">
      <c r="A259" s="17">
        <f t="shared" si="7"/>
        <v>46489</v>
      </c>
      <c r="B259" s="15">
        <f>SUMIFS(LANCAMENTOS!$E$6:$E$505,LANCAMENTOS!$B$6:$B$505,A259,LANCAMENTOS!$G$6:$G$505,"Realizado")</f>
        <v>0</v>
      </c>
      <c r="C259" s="15">
        <f>SUMIFS(LANCAMENTOS!$F$6:$F$505,LANCAMENTOS!$B$6:$B$505,A259,LANCAMENTOS!$G$6:$G$505,"Realizado")</f>
        <v>0</v>
      </c>
      <c r="D259" s="15" t="str">
        <f ca="1">IF(A259&gt;TODAY(),"",CONFIG!$B$7+SUMIFS(LANCAMENTOS!$E$6:$E$505,LANCAMENTOS!$B$6:$B$505,"&gt;="&amp;CONFIG!$B$5,LANCAMENTOS!$B$6:$B$505,"&lt;="&amp;A259,LANCAMENTOS!$G$6:$G$505,"Realizado")-SUMIFS(LANCAMENTOS!$F$6:$F$505,LANCAMENTOS!$B$6:$B$505,"&gt;="&amp;CONFIG!$B$5,LANCAMENTOS!$B$6:$B$505,"&lt;="&amp;A259,LANCAMENTOS!$G$6:$G$505,"Realizado"))</f>
        <v/>
      </c>
      <c r="E259" s="15">
        <f>SUMIFS(LANCAMENTOS!$E$6:$E$505,LANCAMENTOS!$B$6:$B$505,A259,LANCAMENTOS!$G$6:$G$505,"Previsto")</f>
        <v>0</v>
      </c>
      <c r="F259" s="15">
        <f>SUMIFS(LANCAMENTOS!$F$6:$F$505,LANCAMENTOS!$B$6:$B$505,A259,LANCAMENTOS!$G$6:$G$505,"Previsto")</f>
        <v>0</v>
      </c>
      <c r="G259" s="15">
        <f>CONFIG!$B$7+SUMIFS(LANCAMENTOS!$E$6:$E$505,LANCAMENTOS!$B$6:$B$505,"&gt;="&amp;CONFIG!$B$5,LANCAMENTOS!$B$6:$B$505,"&lt;="&amp;A259)-SUMIFS(LANCAMENTOS!$F$6:$F$505,LANCAMENTOS!$B$6:$B$505,"&gt;="&amp;CONFIG!$B$5,LANCAMENTOS!$B$6:$B$505,"&lt;="&amp;A259)</f>
        <v>17800</v>
      </c>
      <c r="H259" s="14" t="str">
        <f t="shared" si="6"/>
        <v>OK</v>
      </c>
      <c r="I259" s="15" t="str">
        <f ca="1">IF(AND(A259&gt;=TODAY(),A259&lt;=TODAY()+CONFIG!$B$6),G259,"")</f>
        <v/>
      </c>
      <c r="J259" s="14" t="str">
        <f ca="1">IF(AND(A259&gt;=TODAY(),A259&lt;=TODAY()+CONFIG!$B$6,G259&lt;0),"FALTA DE CAIXA","")</f>
        <v/>
      </c>
    </row>
    <row r="260" spans="1:10">
      <c r="A260" s="17">
        <f t="shared" si="7"/>
        <v>46490</v>
      </c>
      <c r="B260" s="15">
        <f>SUMIFS(LANCAMENTOS!$E$6:$E$505,LANCAMENTOS!$B$6:$B$505,A260,LANCAMENTOS!$G$6:$G$505,"Realizado")</f>
        <v>0</v>
      </c>
      <c r="C260" s="15">
        <f>SUMIFS(LANCAMENTOS!$F$6:$F$505,LANCAMENTOS!$B$6:$B$505,A260,LANCAMENTOS!$G$6:$G$505,"Realizado")</f>
        <v>0</v>
      </c>
      <c r="D260" s="15" t="str">
        <f ca="1">IF(A260&gt;TODAY(),"",CONFIG!$B$7+SUMIFS(LANCAMENTOS!$E$6:$E$505,LANCAMENTOS!$B$6:$B$505,"&gt;="&amp;CONFIG!$B$5,LANCAMENTOS!$B$6:$B$505,"&lt;="&amp;A260,LANCAMENTOS!$G$6:$G$505,"Realizado")-SUMIFS(LANCAMENTOS!$F$6:$F$505,LANCAMENTOS!$B$6:$B$505,"&gt;="&amp;CONFIG!$B$5,LANCAMENTOS!$B$6:$B$505,"&lt;="&amp;A260,LANCAMENTOS!$G$6:$G$505,"Realizado"))</f>
        <v/>
      </c>
      <c r="E260" s="15">
        <f>SUMIFS(LANCAMENTOS!$E$6:$E$505,LANCAMENTOS!$B$6:$B$505,A260,LANCAMENTOS!$G$6:$G$505,"Previsto")</f>
        <v>0</v>
      </c>
      <c r="F260" s="15">
        <f>SUMIFS(LANCAMENTOS!$F$6:$F$505,LANCAMENTOS!$B$6:$B$505,A260,LANCAMENTOS!$G$6:$G$505,"Previsto")</f>
        <v>0</v>
      </c>
      <c r="G260" s="15">
        <f>CONFIG!$B$7+SUMIFS(LANCAMENTOS!$E$6:$E$505,LANCAMENTOS!$B$6:$B$505,"&gt;="&amp;CONFIG!$B$5,LANCAMENTOS!$B$6:$B$505,"&lt;="&amp;A260)-SUMIFS(LANCAMENTOS!$F$6:$F$505,LANCAMENTOS!$B$6:$B$505,"&gt;="&amp;CONFIG!$B$5,LANCAMENTOS!$B$6:$B$505,"&lt;="&amp;A260)</f>
        <v>17800</v>
      </c>
      <c r="H260" s="14" t="str">
        <f t="shared" si="6"/>
        <v>OK</v>
      </c>
      <c r="I260" s="15" t="str">
        <f ca="1">IF(AND(A260&gt;=TODAY(),A260&lt;=TODAY()+CONFIG!$B$6),G260,"")</f>
        <v/>
      </c>
      <c r="J260" s="14" t="str">
        <f ca="1">IF(AND(A260&gt;=TODAY(),A260&lt;=TODAY()+CONFIG!$B$6,G260&lt;0),"FALTA DE CAIXA","")</f>
        <v/>
      </c>
    </row>
    <row r="261" spans="1:10">
      <c r="A261" s="17">
        <f t="shared" si="7"/>
        <v>46491</v>
      </c>
      <c r="B261" s="15">
        <f>SUMIFS(LANCAMENTOS!$E$6:$E$505,LANCAMENTOS!$B$6:$B$505,A261,LANCAMENTOS!$G$6:$G$505,"Realizado")</f>
        <v>0</v>
      </c>
      <c r="C261" s="15">
        <f>SUMIFS(LANCAMENTOS!$F$6:$F$505,LANCAMENTOS!$B$6:$B$505,A261,LANCAMENTOS!$G$6:$G$505,"Realizado")</f>
        <v>0</v>
      </c>
      <c r="D261" s="15" t="str">
        <f ca="1">IF(A261&gt;TODAY(),"",CONFIG!$B$7+SUMIFS(LANCAMENTOS!$E$6:$E$505,LANCAMENTOS!$B$6:$B$505,"&gt;="&amp;CONFIG!$B$5,LANCAMENTOS!$B$6:$B$505,"&lt;="&amp;A261,LANCAMENTOS!$G$6:$G$505,"Realizado")-SUMIFS(LANCAMENTOS!$F$6:$F$505,LANCAMENTOS!$B$6:$B$505,"&gt;="&amp;CONFIG!$B$5,LANCAMENTOS!$B$6:$B$505,"&lt;="&amp;A261,LANCAMENTOS!$G$6:$G$505,"Realizado"))</f>
        <v/>
      </c>
      <c r="E261" s="15">
        <f>SUMIFS(LANCAMENTOS!$E$6:$E$505,LANCAMENTOS!$B$6:$B$505,A261,LANCAMENTOS!$G$6:$G$505,"Previsto")</f>
        <v>0</v>
      </c>
      <c r="F261" s="15">
        <f>SUMIFS(LANCAMENTOS!$F$6:$F$505,LANCAMENTOS!$B$6:$B$505,A261,LANCAMENTOS!$G$6:$G$505,"Previsto")</f>
        <v>0</v>
      </c>
      <c r="G261" s="15">
        <f>CONFIG!$B$7+SUMIFS(LANCAMENTOS!$E$6:$E$505,LANCAMENTOS!$B$6:$B$505,"&gt;="&amp;CONFIG!$B$5,LANCAMENTOS!$B$6:$B$505,"&lt;="&amp;A261)-SUMIFS(LANCAMENTOS!$F$6:$F$505,LANCAMENTOS!$B$6:$B$505,"&gt;="&amp;CONFIG!$B$5,LANCAMENTOS!$B$6:$B$505,"&lt;="&amp;A261)</f>
        <v>17800</v>
      </c>
      <c r="H261" s="14" t="str">
        <f t="shared" ref="H261:H324" si="8">IF(G261&lt;0,"FALTA DE CAIXA","OK")</f>
        <v>OK</v>
      </c>
      <c r="I261" s="15" t="str">
        <f ca="1">IF(AND(A261&gt;=TODAY(),A261&lt;=TODAY()+CONFIG!$B$6),G261,"")</f>
        <v/>
      </c>
      <c r="J261" s="14" t="str">
        <f ca="1">IF(AND(A261&gt;=TODAY(),A261&lt;=TODAY()+CONFIG!$B$6,G261&lt;0),"FALTA DE CAIXA","")</f>
        <v/>
      </c>
    </row>
    <row r="262" spans="1:10">
      <c r="A262" s="17">
        <f t="shared" ref="A262:A325" si="9">A261+1</f>
        <v>46492</v>
      </c>
      <c r="B262" s="15">
        <f>SUMIFS(LANCAMENTOS!$E$6:$E$505,LANCAMENTOS!$B$6:$B$505,A262,LANCAMENTOS!$G$6:$G$505,"Realizado")</f>
        <v>0</v>
      </c>
      <c r="C262" s="15">
        <f>SUMIFS(LANCAMENTOS!$F$6:$F$505,LANCAMENTOS!$B$6:$B$505,A262,LANCAMENTOS!$G$6:$G$505,"Realizado")</f>
        <v>0</v>
      </c>
      <c r="D262" s="15" t="str">
        <f ca="1">IF(A262&gt;TODAY(),"",CONFIG!$B$7+SUMIFS(LANCAMENTOS!$E$6:$E$505,LANCAMENTOS!$B$6:$B$505,"&gt;="&amp;CONFIG!$B$5,LANCAMENTOS!$B$6:$B$505,"&lt;="&amp;A262,LANCAMENTOS!$G$6:$G$505,"Realizado")-SUMIFS(LANCAMENTOS!$F$6:$F$505,LANCAMENTOS!$B$6:$B$505,"&gt;="&amp;CONFIG!$B$5,LANCAMENTOS!$B$6:$B$505,"&lt;="&amp;A262,LANCAMENTOS!$G$6:$G$505,"Realizado"))</f>
        <v/>
      </c>
      <c r="E262" s="15">
        <f>SUMIFS(LANCAMENTOS!$E$6:$E$505,LANCAMENTOS!$B$6:$B$505,A262,LANCAMENTOS!$G$6:$G$505,"Previsto")</f>
        <v>0</v>
      </c>
      <c r="F262" s="15">
        <f>SUMIFS(LANCAMENTOS!$F$6:$F$505,LANCAMENTOS!$B$6:$B$505,A262,LANCAMENTOS!$G$6:$G$505,"Previsto")</f>
        <v>0</v>
      </c>
      <c r="G262" s="15">
        <f>CONFIG!$B$7+SUMIFS(LANCAMENTOS!$E$6:$E$505,LANCAMENTOS!$B$6:$B$505,"&gt;="&amp;CONFIG!$B$5,LANCAMENTOS!$B$6:$B$505,"&lt;="&amp;A262)-SUMIFS(LANCAMENTOS!$F$6:$F$505,LANCAMENTOS!$B$6:$B$505,"&gt;="&amp;CONFIG!$B$5,LANCAMENTOS!$B$6:$B$505,"&lt;="&amp;A262)</f>
        <v>17800</v>
      </c>
      <c r="H262" s="14" t="str">
        <f t="shared" si="8"/>
        <v>OK</v>
      </c>
      <c r="I262" s="15" t="str">
        <f ca="1">IF(AND(A262&gt;=TODAY(),A262&lt;=TODAY()+CONFIG!$B$6),G262,"")</f>
        <v/>
      </c>
      <c r="J262" s="14" t="str">
        <f ca="1">IF(AND(A262&gt;=TODAY(),A262&lt;=TODAY()+CONFIG!$B$6,G262&lt;0),"FALTA DE CAIXA","")</f>
        <v/>
      </c>
    </row>
    <row r="263" spans="1:10">
      <c r="A263" s="17">
        <f t="shared" si="9"/>
        <v>46493</v>
      </c>
      <c r="B263" s="15">
        <f>SUMIFS(LANCAMENTOS!$E$6:$E$505,LANCAMENTOS!$B$6:$B$505,A263,LANCAMENTOS!$G$6:$G$505,"Realizado")</f>
        <v>0</v>
      </c>
      <c r="C263" s="15">
        <f>SUMIFS(LANCAMENTOS!$F$6:$F$505,LANCAMENTOS!$B$6:$B$505,A263,LANCAMENTOS!$G$6:$G$505,"Realizado")</f>
        <v>0</v>
      </c>
      <c r="D263" s="15" t="str">
        <f ca="1">IF(A263&gt;TODAY(),"",CONFIG!$B$7+SUMIFS(LANCAMENTOS!$E$6:$E$505,LANCAMENTOS!$B$6:$B$505,"&gt;="&amp;CONFIG!$B$5,LANCAMENTOS!$B$6:$B$505,"&lt;="&amp;A263,LANCAMENTOS!$G$6:$G$505,"Realizado")-SUMIFS(LANCAMENTOS!$F$6:$F$505,LANCAMENTOS!$B$6:$B$505,"&gt;="&amp;CONFIG!$B$5,LANCAMENTOS!$B$6:$B$505,"&lt;="&amp;A263,LANCAMENTOS!$G$6:$G$505,"Realizado"))</f>
        <v/>
      </c>
      <c r="E263" s="15">
        <f>SUMIFS(LANCAMENTOS!$E$6:$E$505,LANCAMENTOS!$B$6:$B$505,A263,LANCAMENTOS!$G$6:$G$505,"Previsto")</f>
        <v>0</v>
      </c>
      <c r="F263" s="15">
        <f>SUMIFS(LANCAMENTOS!$F$6:$F$505,LANCAMENTOS!$B$6:$B$505,A263,LANCAMENTOS!$G$6:$G$505,"Previsto")</f>
        <v>0</v>
      </c>
      <c r="G263" s="15">
        <f>CONFIG!$B$7+SUMIFS(LANCAMENTOS!$E$6:$E$505,LANCAMENTOS!$B$6:$B$505,"&gt;="&amp;CONFIG!$B$5,LANCAMENTOS!$B$6:$B$505,"&lt;="&amp;A263)-SUMIFS(LANCAMENTOS!$F$6:$F$505,LANCAMENTOS!$B$6:$B$505,"&gt;="&amp;CONFIG!$B$5,LANCAMENTOS!$B$6:$B$505,"&lt;="&amp;A263)</f>
        <v>17800</v>
      </c>
      <c r="H263" s="14" t="str">
        <f t="shared" si="8"/>
        <v>OK</v>
      </c>
      <c r="I263" s="15" t="str">
        <f ca="1">IF(AND(A263&gt;=TODAY(),A263&lt;=TODAY()+CONFIG!$B$6),G263,"")</f>
        <v/>
      </c>
      <c r="J263" s="14" t="str">
        <f ca="1">IF(AND(A263&gt;=TODAY(),A263&lt;=TODAY()+CONFIG!$B$6,G263&lt;0),"FALTA DE CAIXA","")</f>
        <v/>
      </c>
    </row>
    <row r="264" spans="1:10">
      <c r="A264" s="17">
        <f t="shared" si="9"/>
        <v>46494</v>
      </c>
      <c r="B264" s="15">
        <f>SUMIFS(LANCAMENTOS!$E$6:$E$505,LANCAMENTOS!$B$6:$B$505,A264,LANCAMENTOS!$G$6:$G$505,"Realizado")</f>
        <v>0</v>
      </c>
      <c r="C264" s="15">
        <f>SUMIFS(LANCAMENTOS!$F$6:$F$505,LANCAMENTOS!$B$6:$B$505,A264,LANCAMENTOS!$G$6:$G$505,"Realizado")</f>
        <v>0</v>
      </c>
      <c r="D264" s="15" t="str">
        <f ca="1">IF(A264&gt;TODAY(),"",CONFIG!$B$7+SUMIFS(LANCAMENTOS!$E$6:$E$505,LANCAMENTOS!$B$6:$B$505,"&gt;="&amp;CONFIG!$B$5,LANCAMENTOS!$B$6:$B$505,"&lt;="&amp;A264,LANCAMENTOS!$G$6:$G$505,"Realizado")-SUMIFS(LANCAMENTOS!$F$6:$F$505,LANCAMENTOS!$B$6:$B$505,"&gt;="&amp;CONFIG!$B$5,LANCAMENTOS!$B$6:$B$505,"&lt;="&amp;A264,LANCAMENTOS!$G$6:$G$505,"Realizado"))</f>
        <v/>
      </c>
      <c r="E264" s="15">
        <f>SUMIFS(LANCAMENTOS!$E$6:$E$505,LANCAMENTOS!$B$6:$B$505,A264,LANCAMENTOS!$G$6:$G$505,"Previsto")</f>
        <v>0</v>
      </c>
      <c r="F264" s="15">
        <f>SUMIFS(LANCAMENTOS!$F$6:$F$505,LANCAMENTOS!$B$6:$B$505,A264,LANCAMENTOS!$G$6:$G$505,"Previsto")</f>
        <v>0</v>
      </c>
      <c r="G264" s="15">
        <f>CONFIG!$B$7+SUMIFS(LANCAMENTOS!$E$6:$E$505,LANCAMENTOS!$B$6:$B$505,"&gt;="&amp;CONFIG!$B$5,LANCAMENTOS!$B$6:$B$505,"&lt;="&amp;A264)-SUMIFS(LANCAMENTOS!$F$6:$F$505,LANCAMENTOS!$B$6:$B$505,"&gt;="&amp;CONFIG!$B$5,LANCAMENTOS!$B$6:$B$505,"&lt;="&amp;A264)</f>
        <v>17800</v>
      </c>
      <c r="H264" s="14" t="str">
        <f t="shared" si="8"/>
        <v>OK</v>
      </c>
      <c r="I264" s="15" t="str">
        <f ca="1">IF(AND(A264&gt;=TODAY(),A264&lt;=TODAY()+CONFIG!$B$6),G264,"")</f>
        <v/>
      </c>
      <c r="J264" s="14" t="str">
        <f ca="1">IF(AND(A264&gt;=TODAY(),A264&lt;=TODAY()+CONFIG!$B$6,G264&lt;0),"FALTA DE CAIXA","")</f>
        <v/>
      </c>
    </row>
    <row r="265" spans="1:10">
      <c r="A265" s="17">
        <f t="shared" si="9"/>
        <v>46495</v>
      </c>
      <c r="B265" s="15">
        <f>SUMIFS(LANCAMENTOS!$E$6:$E$505,LANCAMENTOS!$B$6:$B$505,A265,LANCAMENTOS!$G$6:$G$505,"Realizado")</f>
        <v>0</v>
      </c>
      <c r="C265" s="15">
        <f>SUMIFS(LANCAMENTOS!$F$6:$F$505,LANCAMENTOS!$B$6:$B$505,A265,LANCAMENTOS!$G$6:$G$505,"Realizado")</f>
        <v>0</v>
      </c>
      <c r="D265" s="15" t="str">
        <f ca="1">IF(A265&gt;TODAY(),"",CONFIG!$B$7+SUMIFS(LANCAMENTOS!$E$6:$E$505,LANCAMENTOS!$B$6:$B$505,"&gt;="&amp;CONFIG!$B$5,LANCAMENTOS!$B$6:$B$505,"&lt;="&amp;A265,LANCAMENTOS!$G$6:$G$505,"Realizado")-SUMIFS(LANCAMENTOS!$F$6:$F$505,LANCAMENTOS!$B$6:$B$505,"&gt;="&amp;CONFIG!$B$5,LANCAMENTOS!$B$6:$B$505,"&lt;="&amp;A265,LANCAMENTOS!$G$6:$G$505,"Realizado"))</f>
        <v/>
      </c>
      <c r="E265" s="15">
        <f>SUMIFS(LANCAMENTOS!$E$6:$E$505,LANCAMENTOS!$B$6:$B$505,A265,LANCAMENTOS!$G$6:$G$505,"Previsto")</f>
        <v>0</v>
      </c>
      <c r="F265" s="15">
        <f>SUMIFS(LANCAMENTOS!$F$6:$F$505,LANCAMENTOS!$B$6:$B$505,A265,LANCAMENTOS!$G$6:$G$505,"Previsto")</f>
        <v>0</v>
      </c>
      <c r="G265" s="15">
        <f>CONFIG!$B$7+SUMIFS(LANCAMENTOS!$E$6:$E$505,LANCAMENTOS!$B$6:$B$505,"&gt;="&amp;CONFIG!$B$5,LANCAMENTOS!$B$6:$B$505,"&lt;="&amp;A265)-SUMIFS(LANCAMENTOS!$F$6:$F$505,LANCAMENTOS!$B$6:$B$505,"&gt;="&amp;CONFIG!$B$5,LANCAMENTOS!$B$6:$B$505,"&lt;="&amp;A265)</f>
        <v>17800</v>
      </c>
      <c r="H265" s="14" t="str">
        <f t="shared" si="8"/>
        <v>OK</v>
      </c>
      <c r="I265" s="15" t="str">
        <f ca="1">IF(AND(A265&gt;=TODAY(),A265&lt;=TODAY()+CONFIG!$B$6),G265,"")</f>
        <v/>
      </c>
      <c r="J265" s="14" t="str">
        <f ca="1">IF(AND(A265&gt;=TODAY(),A265&lt;=TODAY()+CONFIG!$B$6,G265&lt;0),"FALTA DE CAIXA","")</f>
        <v/>
      </c>
    </row>
    <row r="266" spans="1:10">
      <c r="A266" s="17">
        <f t="shared" si="9"/>
        <v>46496</v>
      </c>
      <c r="B266" s="15">
        <f>SUMIFS(LANCAMENTOS!$E$6:$E$505,LANCAMENTOS!$B$6:$B$505,A266,LANCAMENTOS!$G$6:$G$505,"Realizado")</f>
        <v>0</v>
      </c>
      <c r="C266" s="15">
        <f>SUMIFS(LANCAMENTOS!$F$6:$F$505,LANCAMENTOS!$B$6:$B$505,A266,LANCAMENTOS!$G$6:$G$505,"Realizado")</f>
        <v>0</v>
      </c>
      <c r="D266" s="15" t="str">
        <f ca="1">IF(A266&gt;TODAY(),"",CONFIG!$B$7+SUMIFS(LANCAMENTOS!$E$6:$E$505,LANCAMENTOS!$B$6:$B$505,"&gt;="&amp;CONFIG!$B$5,LANCAMENTOS!$B$6:$B$505,"&lt;="&amp;A266,LANCAMENTOS!$G$6:$G$505,"Realizado")-SUMIFS(LANCAMENTOS!$F$6:$F$505,LANCAMENTOS!$B$6:$B$505,"&gt;="&amp;CONFIG!$B$5,LANCAMENTOS!$B$6:$B$505,"&lt;="&amp;A266,LANCAMENTOS!$G$6:$G$505,"Realizado"))</f>
        <v/>
      </c>
      <c r="E266" s="15">
        <f>SUMIFS(LANCAMENTOS!$E$6:$E$505,LANCAMENTOS!$B$6:$B$505,A266,LANCAMENTOS!$G$6:$G$505,"Previsto")</f>
        <v>0</v>
      </c>
      <c r="F266" s="15">
        <f>SUMIFS(LANCAMENTOS!$F$6:$F$505,LANCAMENTOS!$B$6:$B$505,A266,LANCAMENTOS!$G$6:$G$505,"Previsto")</f>
        <v>0</v>
      </c>
      <c r="G266" s="15">
        <f>CONFIG!$B$7+SUMIFS(LANCAMENTOS!$E$6:$E$505,LANCAMENTOS!$B$6:$B$505,"&gt;="&amp;CONFIG!$B$5,LANCAMENTOS!$B$6:$B$505,"&lt;="&amp;A266)-SUMIFS(LANCAMENTOS!$F$6:$F$505,LANCAMENTOS!$B$6:$B$505,"&gt;="&amp;CONFIG!$B$5,LANCAMENTOS!$B$6:$B$505,"&lt;="&amp;A266)</f>
        <v>17800</v>
      </c>
      <c r="H266" s="14" t="str">
        <f t="shared" si="8"/>
        <v>OK</v>
      </c>
      <c r="I266" s="15" t="str">
        <f ca="1">IF(AND(A266&gt;=TODAY(),A266&lt;=TODAY()+CONFIG!$B$6),G266,"")</f>
        <v/>
      </c>
      <c r="J266" s="14" t="str">
        <f ca="1">IF(AND(A266&gt;=TODAY(),A266&lt;=TODAY()+CONFIG!$B$6,G266&lt;0),"FALTA DE CAIXA","")</f>
        <v/>
      </c>
    </row>
    <row r="267" spans="1:10">
      <c r="A267" s="17">
        <f t="shared" si="9"/>
        <v>46497</v>
      </c>
      <c r="B267" s="15">
        <f>SUMIFS(LANCAMENTOS!$E$6:$E$505,LANCAMENTOS!$B$6:$B$505,A267,LANCAMENTOS!$G$6:$G$505,"Realizado")</f>
        <v>0</v>
      </c>
      <c r="C267" s="15">
        <f>SUMIFS(LANCAMENTOS!$F$6:$F$505,LANCAMENTOS!$B$6:$B$505,A267,LANCAMENTOS!$G$6:$G$505,"Realizado")</f>
        <v>0</v>
      </c>
      <c r="D267" s="15" t="str">
        <f ca="1">IF(A267&gt;TODAY(),"",CONFIG!$B$7+SUMIFS(LANCAMENTOS!$E$6:$E$505,LANCAMENTOS!$B$6:$B$505,"&gt;="&amp;CONFIG!$B$5,LANCAMENTOS!$B$6:$B$505,"&lt;="&amp;A267,LANCAMENTOS!$G$6:$G$505,"Realizado")-SUMIFS(LANCAMENTOS!$F$6:$F$505,LANCAMENTOS!$B$6:$B$505,"&gt;="&amp;CONFIG!$B$5,LANCAMENTOS!$B$6:$B$505,"&lt;="&amp;A267,LANCAMENTOS!$G$6:$G$505,"Realizado"))</f>
        <v/>
      </c>
      <c r="E267" s="15">
        <f>SUMIFS(LANCAMENTOS!$E$6:$E$505,LANCAMENTOS!$B$6:$B$505,A267,LANCAMENTOS!$G$6:$G$505,"Previsto")</f>
        <v>0</v>
      </c>
      <c r="F267" s="15">
        <f>SUMIFS(LANCAMENTOS!$F$6:$F$505,LANCAMENTOS!$B$6:$B$505,A267,LANCAMENTOS!$G$6:$G$505,"Previsto")</f>
        <v>0</v>
      </c>
      <c r="G267" s="15">
        <f>CONFIG!$B$7+SUMIFS(LANCAMENTOS!$E$6:$E$505,LANCAMENTOS!$B$6:$B$505,"&gt;="&amp;CONFIG!$B$5,LANCAMENTOS!$B$6:$B$505,"&lt;="&amp;A267)-SUMIFS(LANCAMENTOS!$F$6:$F$505,LANCAMENTOS!$B$6:$B$505,"&gt;="&amp;CONFIG!$B$5,LANCAMENTOS!$B$6:$B$505,"&lt;="&amp;A267)</f>
        <v>17800</v>
      </c>
      <c r="H267" s="14" t="str">
        <f t="shared" si="8"/>
        <v>OK</v>
      </c>
      <c r="I267" s="15" t="str">
        <f ca="1">IF(AND(A267&gt;=TODAY(),A267&lt;=TODAY()+CONFIG!$B$6),G267,"")</f>
        <v/>
      </c>
      <c r="J267" s="14" t="str">
        <f ca="1">IF(AND(A267&gt;=TODAY(),A267&lt;=TODAY()+CONFIG!$B$6,G267&lt;0),"FALTA DE CAIXA","")</f>
        <v/>
      </c>
    </row>
    <row r="268" spans="1:10">
      <c r="A268" s="17">
        <f t="shared" si="9"/>
        <v>46498</v>
      </c>
      <c r="B268" s="15">
        <f>SUMIFS(LANCAMENTOS!$E$6:$E$505,LANCAMENTOS!$B$6:$B$505,A268,LANCAMENTOS!$G$6:$G$505,"Realizado")</f>
        <v>0</v>
      </c>
      <c r="C268" s="15">
        <f>SUMIFS(LANCAMENTOS!$F$6:$F$505,LANCAMENTOS!$B$6:$B$505,A268,LANCAMENTOS!$G$6:$G$505,"Realizado")</f>
        <v>0</v>
      </c>
      <c r="D268" s="15" t="str">
        <f ca="1">IF(A268&gt;TODAY(),"",CONFIG!$B$7+SUMIFS(LANCAMENTOS!$E$6:$E$505,LANCAMENTOS!$B$6:$B$505,"&gt;="&amp;CONFIG!$B$5,LANCAMENTOS!$B$6:$B$505,"&lt;="&amp;A268,LANCAMENTOS!$G$6:$G$505,"Realizado")-SUMIFS(LANCAMENTOS!$F$6:$F$505,LANCAMENTOS!$B$6:$B$505,"&gt;="&amp;CONFIG!$B$5,LANCAMENTOS!$B$6:$B$505,"&lt;="&amp;A268,LANCAMENTOS!$G$6:$G$505,"Realizado"))</f>
        <v/>
      </c>
      <c r="E268" s="15">
        <f>SUMIFS(LANCAMENTOS!$E$6:$E$505,LANCAMENTOS!$B$6:$B$505,A268,LANCAMENTOS!$G$6:$G$505,"Previsto")</f>
        <v>0</v>
      </c>
      <c r="F268" s="15">
        <f>SUMIFS(LANCAMENTOS!$F$6:$F$505,LANCAMENTOS!$B$6:$B$505,A268,LANCAMENTOS!$G$6:$G$505,"Previsto")</f>
        <v>0</v>
      </c>
      <c r="G268" s="15">
        <f>CONFIG!$B$7+SUMIFS(LANCAMENTOS!$E$6:$E$505,LANCAMENTOS!$B$6:$B$505,"&gt;="&amp;CONFIG!$B$5,LANCAMENTOS!$B$6:$B$505,"&lt;="&amp;A268)-SUMIFS(LANCAMENTOS!$F$6:$F$505,LANCAMENTOS!$B$6:$B$505,"&gt;="&amp;CONFIG!$B$5,LANCAMENTOS!$B$6:$B$505,"&lt;="&amp;A268)</f>
        <v>17800</v>
      </c>
      <c r="H268" s="14" t="str">
        <f t="shared" si="8"/>
        <v>OK</v>
      </c>
      <c r="I268" s="15" t="str">
        <f ca="1">IF(AND(A268&gt;=TODAY(),A268&lt;=TODAY()+CONFIG!$B$6),G268,"")</f>
        <v/>
      </c>
      <c r="J268" s="14" t="str">
        <f ca="1">IF(AND(A268&gt;=TODAY(),A268&lt;=TODAY()+CONFIG!$B$6,G268&lt;0),"FALTA DE CAIXA","")</f>
        <v/>
      </c>
    </row>
    <row r="269" spans="1:10">
      <c r="A269" s="17">
        <f t="shared" si="9"/>
        <v>46499</v>
      </c>
      <c r="B269" s="15">
        <f>SUMIFS(LANCAMENTOS!$E$6:$E$505,LANCAMENTOS!$B$6:$B$505,A269,LANCAMENTOS!$G$6:$G$505,"Realizado")</f>
        <v>0</v>
      </c>
      <c r="C269" s="15">
        <f>SUMIFS(LANCAMENTOS!$F$6:$F$505,LANCAMENTOS!$B$6:$B$505,A269,LANCAMENTOS!$G$6:$G$505,"Realizado")</f>
        <v>0</v>
      </c>
      <c r="D269" s="15" t="str">
        <f ca="1">IF(A269&gt;TODAY(),"",CONFIG!$B$7+SUMIFS(LANCAMENTOS!$E$6:$E$505,LANCAMENTOS!$B$6:$B$505,"&gt;="&amp;CONFIG!$B$5,LANCAMENTOS!$B$6:$B$505,"&lt;="&amp;A269,LANCAMENTOS!$G$6:$G$505,"Realizado")-SUMIFS(LANCAMENTOS!$F$6:$F$505,LANCAMENTOS!$B$6:$B$505,"&gt;="&amp;CONFIG!$B$5,LANCAMENTOS!$B$6:$B$505,"&lt;="&amp;A269,LANCAMENTOS!$G$6:$G$505,"Realizado"))</f>
        <v/>
      </c>
      <c r="E269" s="15">
        <f>SUMIFS(LANCAMENTOS!$E$6:$E$505,LANCAMENTOS!$B$6:$B$505,A269,LANCAMENTOS!$G$6:$G$505,"Previsto")</f>
        <v>0</v>
      </c>
      <c r="F269" s="15">
        <f>SUMIFS(LANCAMENTOS!$F$6:$F$505,LANCAMENTOS!$B$6:$B$505,A269,LANCAMENTOS!$G$6:$G$505,"Previsto")</f>
        <v>0</v>
      </c>
      <c r="G269" s="15">
        <f>CONFIG!$B$7+SUMIFS(LANCAMENTOS!$E$6:$E$505,LANCAMENTOS!$B$6:$B$505,"&gt;="&amp;CONFIG!$B$5,LANCAMENTOS!$B$6:$B$505,"&lt;="&amp;A269)-SUMIFS(LANCAMENTOS!$F$6:$F$505,LANCAMENTOS!$B$6:$B$505,"&gt;="&amp;CONFIG!$B$5,LANCAMENTOS!$B$6:$B$505,"&lt;="&amp;A269)</f>
        <v>17800</v>
      </c>
      <c r="H269" s="14" t="str">
        <f t="shared" si="8"/>
        <v>OK</v>
      </c>
      <c r="I269" s="15" t="str">
        <f ca="1">IF(AND(A269&gt;=TODAY(),A269&lt;=TODAY()+CONFIG!$B$6),G269,"")</f>
        <v/>
      </c>
      <c r="J269" s="14" t="str">
        <f ca="1">IF(AND(A269&gt;=TODAY(),A269&lt;=TODAY()+CONFIG!$B$6,G269&lt;0),"FALTA DE CAIXA","")</f>
        <v/>
      </c>
    </row>
    <row r="270" spans="1:10">
      <c r="A270" s="17">
        <f t="shared" si="9"/>
        <v>46500</v>
      </c>
      <c r="B270" s="15">
        <f>SUMIFS(LANCAMENTOS!$E$6:$E$505,LANCAMENTOS!$B$6:$B$505,A270,LANCAMENTOS!$G$6:$G$505,"Realizado")</f>
        <v>0</v>
      </c>
      <c r="C270" s="15">
        <f>SUMIFS(LANCAMENTOS!$F$6:$F$505,LANCAMENTOS!$B$6:$B$505,A270,LANCAMENTOS!$G$6:$G$505,"Realizado")</f>
        <v>0</v>
      </c>
      <c r="D270" s="15" t="str">
        <f ca="1">IF(A270&gt;TODAY(),"",CONFIG!$B$7+SUMIFS(LANCAMENTOS!$E$6:$E$505,LANCAMENTOS!$B$6:$B$505,"&gt;="&amp;CONFIG!$B$5,LANCAMENTOS!$B$6:$B$505,"&lt;="&amp;A270,LANCAMENTOS!$G$6:$G$505,"Realizado")-SUMIFS(LANCAMENTOS!$F$6:$F$505,LANCAMENTOS!$B$6:$B$505,"&gt;="&amp;CONFIG!$B$5,LANCAMENTOS!$B$6:$B$505,"&lt;="&amp;A270,LANCAMENTOS!$G$6:$G$505,"Realizado"))</f>
        <v/>
      </c>
      <c r="E270" s="15">
        <f>SUMIFS(LANCAMENTOS!$E$6:$E$505,LANCAMENTOS!$B$6:$B$505,A270,LANCAMENTOS!$G$6:$G$505,"Previsto")</f>
        <v>0</v>
      </c>
      <c r="F270" s="15">
        <f>SUMIFS(LANCAMENTOS!$F$6:$F$505,LANCAMENTOS!$B$6:$B$505,A270,LANCAMENTOS!$G$6:$G$505,"Previsto")</f>
        <v>0</v>
      </c>
      <c r="G270" s="15">
        <f>CONFIG!$B$7+SUMIFS(LANCAMENTOS!$E$6:$E$505,LANCAMENTOS!$B$6:$B$505,"&gt;="&amp;CONFIG!$B$5,LANCAMENTOS!$B$6:$B$505,"&lt;="&amp;A270)-SUMIFS(LANCAMENTOS!$F$6:$F$505,LANCAMENTOS!$B$6:$B$505,"&gt;="&amp;CONFIG!$B$5,LANCAMENTOS!$B$6:$B$505,"&lt;="&amp;A270)</f>
        <v>17800</v>
      </c>
      <c r="H270" s="14" t="str">
        <f t="shared" si="8"/>
        <v>OK</v>
      </c>
      <c r="I270" s="15" t="str">
        <f ca="1">IF(AND(A270&gt;=TODAY(),A270&lt;=TODAY()+CONFIG!$B$6),G270,"")</f>
        <v/>
      </c>
      <c r="J270" s="14" t="str">
        <f ca="1">IF(AND(A270&gt;=TODAY(),A270&lt;=TODAY()+CONFIG!$B$6,G270&lt;0),"FALTA DE CAIXA","")</f>
        <v/>
      </c>
    </row>
    <row r="271" spans="1:10">
      <c r="A271" s="17">
        <f t="shared" si="9"/>
        <v>46501</v>
      </c>
      <c r="B271" s="15">
        <f>SUMIFS(LANCAMENTOS!$E$6:$E$505,LANCAMENTOS!$B$6:$B$505,A271,LANCAMENTOS!$G$6:$G$505,"Realizado")</f>
        <v>0</v>
      </c>
      <c r="C271" s="15">
        <f>SUMIFS(LANCAMENTOS!$F$6:$F$505,LANCAMENTOS!$B$6:$B$505,A271,LANCAMENTOS!$G$6:$G$505,"Realizado")</f>
        <v>0</v>
      </c>
      <c r="D271" s="15" t="str">
        <f ca="1">IF(A271&gt;TODAY(),"",CONFIG!$B$7+SUMIFS(LANCAMENTOS!$E$6:$E$505,LANCAMENTOS!$B$6:$B$505,"&gt;="&amp;CONFIG!$B$5,LANCAMENTOS!$B$6:$B$505,"&lt;="&amp;A271,LANCAMENTOS!$G$6:$G$505,"Realizado")-SUMIFS(LANCAMENTOS!$F$6:$F$505,LANCAMENTOS!$B$6:$B$505,"&gt;="&amp;CONFIG!$B$5,LANCAMENTOS!$B$6:$B$505,"&lt;="&amp;A271,LANCAMENTOS!$G$6:$G$505,"Realizado"))</f>
        <v/>
      </c>
      <c r="E271" s="15">
        <f>SUMIFS(LANCAMENTOS!$E$6:$E$505,LANCAMENTOS!$B$6:$B$505,A271,LANCAMENTOS!$G$6:$G$505,"Previsto")</f>
        <v>0</v>
      </c>
      <c r="F271" s="15">
        <f>SUMIFS(LANCAMENTOS!$F$6:$F$505,LANCAMENTOS!$B$6:$B$505,A271,LANCAMENTOS!$G$6:$G$505,"Previsto")</f>
        <v>0</v>
      </c>
      <c r="G271" s="15">
        <f>CONFIG!$B$7+SUMIFS(LANCAMENTOS!$E$6:$E$505,LANCAMENTOS!$B$6:$B$505,"&gt;="&amp;CONFIG!$B$5,LANCAMENTOS!$B$6:$B$505,"&lt;="&amp;A271)-SUMIFS(LANCAMENTOS!$F$6:$F$505,LANCAMENTOS!$B$6:$B$505,"&gt;="&amp;CONFIG!$B$5,LANCAMENTOS!$B$6:$B$505,"&lt;="&amp;A271)</f>
        <v>17800</v>
      </c>
      <c r="H271" s="14" t="str">
        <f t="shared" si="8"/>
        <v>OK</v>
      </c>
      <c r="I271" s="15" t="str">
        <f ca="1">IF(AND(A271&gt;=TODAY(),A271&lt;=TODAY()+CONFIG!$B$6),G271,"")</f>
        <v/>
      </c>
      <c r="J271" s="14" t="str">
        <f ca="1">IF(AND(A271&gt;=TODAY(),A271&lt;=TODAY()+CONFIG!$B$6,G271&lt;0),"FALTA DE CAIXA","")</f>
        <v/>
      </c>
    </row>
    <row r="272" spans="1:10">
      <c r="A272" s="17">
        <f t="shared" si="9"/>
        <v>46502</v>
      </c>
      <c r="B272" s="15">
        <f>SUMIFS(LANCAMENTOS!$E$6:$E$505,LANCAMENTOS!$B$6:$B$505,A272,LANCAMENTOS!$G$6:$G$505,"Realizado")</f>
        <v>0</v>
      </c>
      <c r="C272" s="15">
        <f>SUMIFS(LANCAMENTOS!$F$6:$F$505,LANCAMENTOS!$B$6:$B$505,A272,LANCAMENTOS!$G$6:$G$505,"Realizado")</f>
        <v>0</v>
      </c>
      <c r="D272" s="15" t="str">
        <f ca="1">IF(A272&gt;TODAY(),"",CONFIG!$B$7+SUMIFS(LANCAMENTOS!$E$6:$E$505,LANCAMENTOS!$B$6:$B$505,"&gt;="&amp;CONFIG!$B$5,LANCAMENTOS!$B$6:$B$505,"&lt;="&amp;A272,LANCAMENTOS!$G$6:$G$505,"Realizado")-SUMIFS(LANCAMENTOS!$F$6:$F$505,LANCAMENTOS!$B$6:$B$505,"&gt;="&amp;CONFIG!$B$5,LANCAMENTOS!$B$6:$B$505,"&lt;="&amp;A272,LANCAMENTOS!$G$6:$G$505,"Realizado"))</f>
        <v/>
      </c>
      <c r="E272" s="15">
        <f>SUMIFS(LANCAMENTOS!$E$6:$E$505,LANCAMENTOS!$B$6:$B$505,A272,LANCAMENTOS!$G$6:$G$505,"Previsto")</f>
        <v>0</v>
      </c>
      <c r="F272" s="15">
        <f>SUMIFS(LANCAMENTOS!$F$6:$F$505,LANCAMENTOS!$B$6:$B$505,A272,LANCAMENTOS!$G$6:$G$505,"Previsto")</f>
        <v>0</v>
      </c>
      <c r="G272" s="15">
        <f>CONFIG!$B$7+SUMIFS(LANCAMENTOS!$E$6:$E$505,LANCAMENTOS!$B$6:$B$505,"&gt;="&amp;CONFIG!$B$5,LANCAMENTOS!$B$6:$B$505,"&lt;="&amp;A272)-SUMIFS(LANCAMENTOS!$F$6:$F$505,LANCAMENTOS!$B$6:$B$505,"&gt;="&amp;CONFIG!$B$5,LANCAMENTOS!$B$6:$B$505,"&lt;="&amp;A272)</f>
        <v>17800</v>
      </c>
      <c r="H272" s="14" t="str">
        <f t="shared" si="8"/>
        <v>OK</v>
      </c>
      <c r="I272" s="15" t="str">
        <f ca="1">IF(AND(A272&gt;=TODAY(),A272&lt;=TODAY()+CONFIG!$B$6),G272,"")</f>
        <v/>
      </c>
      <c r="J272" s="14" t="str">
        <f ca="1">IF(AND(A272&gt;=TODAY(),A272&lt;=TODAY()+CONFIG!$B$6,G272&lt;0),"FALTA DE CAIXA","")</f>
        <v/>
      </c>
    </row>
    <row r="273" spans="1:10">
      <c r="A273" s="17">
        <f t="shared" si="9"/>
        <v>46503</v>
      </c>
      <c r="B273" s="15">
        <f>SUMIFS(LANCAMENTOS!$E$6:$E$505,LANCAMENTOS!$B$6:$B$505,A273,LANCAMENTOS!$G$6:$G$505,"Realizado")</f>
        <v>0</v>
      </c>
      <c r="C273" s="15">
        <f>SUMIFS(LANCAMENTOS!$F$6:$F$505,LANCAMENTOS!$B$6:$B$505,A273,LANCAMENTOS!$G$6:$G$505,"Realizado")</f>
        <v>0</v>
      </c>
      <c r="D273" s="15" t="str">
        <f ca="1">IF(A273&gt;TODAY(),"",CONFIG!$B$7+SUMIFS(LANCAMENTOS!$E$6:$E$505,LANCAMENTOS!$B$6:$B$505,"&gt;="&amp;CONFIG!$B$5,LANCAMENTOS!$B$6:$B$505,"&lt;="&amp;A273,LANCAMENTOS!$G$6:$G$505,"Realizado")-SUMIFS(LANCAMENTOS!$F$6:$F$505,LANCAMENTOS!$B$6:$B$505,"&gt;="&amp;CONFIG!$B$5,LANCAMENTOS!$B$6:$B$505,"&lt;="&amp;A273,LANCAMENTOS!$G$6:$G$505,"Realizado"))</f>
        <v/>
      </c>
      <c r="E273" s="15">
        <f>SUMIFS(LANCAMENTOS!$E$6:$E$505,LANCAMENTOS!$B$6:$B$505,A273,LANCAMENTOS!$G$6:$G$505,"Previsto")</f>
        <v>0</v>
      </c>
      <c r="F273" s="15">
        <f>SUMIFS(LANCAMENTOS!$F$6:$F$505,LANCAMENTOS!$B$6:$B$505,A273,LANCAMENTOS!$G$6:$G$505,"Previsto")</f>
        <v>0</v>
      </c>
      <c r="G273" s="15">
        <f>CONFIG!$B$7+SUMIFS(LANCAMENTOS!$E$6:$E$505,LANCAMENTOS!$B$6:$B$505,"&gt;="&amp;CONFIG!$B$5,LANCAMENTOS!$B$6:$B$505,"&lt;="&amp;A273)-SUMIFS(LANCAMENTOS!$F$6:$F$505,LANCAMENTOS!$B$6:$B$505,"&gt;="&amp;CONFIG!$B$5,LANCAMENTOS!$B$6:$B$505,"&lt;="&amp;A273)</f>
        <v>17800</v>
      </c>
      <c r="H273" s="14" t="str">
        <f t="shared" si="8"/>
        <v>OK</v>
      </c>
      <c r="I273" s="15" t="str">
        <f ca="1">IF(AND(A273&gt;=TODAY(),A273&lt;=TODAY()+CONFIG!$B$6),G273,"")</f>
        <v/>
      </c>
      <c r="J273" s="14" t="str">
        <f ca="1">IF(AND(A273&gt;=TODAY(),A273&lt;=TODAY()+CONFIG!$B$6,G273&lt;0),"FALTA DE CAIXA","")</f>
        <v/>
      </c>
    </row>
    <row r="274" spans="1:10">
      <c r="A274" s="17">
        <f t="shared" si="9"/>
        <v>46504</v>
      </c>
      <c r="B274" s="15">
        <f>SUMIFS(LANCAMENTOS!$E$6:$E$505,LANCAMENTOS!$B$6:$B$505,A274,LANCAMENTOS!$G$6:$G$505,"Realizado")</f>
        <v>0</v>
      </c>
      <c r="C274" s="15">
        <f>SUMIFS(LANCAMENTOS!$F$6:$F$505,LANCAMENTOS!$B$6:$B$505,A274,LANCAMENTOS!$G$6:$G$505,"Realizado")</f>
        <v>0</v>
      </c>
      <c r="D274" s="15" t="str">
        <f ca="1">IF(A274&gt;TODAY(),"",CONFIG!$B$7+SUMIFS(LANCAMENTOS!$E$6:$E$505,LANCAMENTOS!$B$6:$B$505,"&gt;="&amp;CONFIG!$B$5,LANCAMENTOS!$B$6:$B$505,"&lt;="&amp;A274,LANCAMENTOS!$G$6:$G$505,"Realizado")-SUMIFS(LANCAMENTOS!$F$6:$F$505,LANCAMENTOS!$B$6:$B$505,"&gt;="&amp;CONFIG!$B$5,LANCAMENTOS!$B$6:$B$505,"&lt;="&amp;A274,LANCAMENTOS!$G$6:$G$505,"Realizado"))</f>
        <v/>
      </c>
      <c r="E274" s="15">
        <f>SUMIFS(LANCAMENTOS!$E$6:$E$505,LANCAMENTOS!$B$6:$B$505,A274,LANCAMENTOS!$G$6:$G$505,"Previsto")</f>
        <v>0</v>
      </c>
      <c r="F274" s="15">
        <f>SUMIFS(LANCAMENTOS!$F$6:$F$505,LANCAMENTOS!$B$6:$B$505,A274,LANCAMENTOS!$G$6:$G$505,"Previsto")</f>
        <v>0</v>
      </c>
      <c r="G274" s="15">
        <f>CONFIG!$B$7+SUMIFS(LANCAMENTOS!$E$6:$E$505,LANCAMENTOS!$B$6:$B$505,"&gt;="&amp;CONFIG!$B$5,LANCAMENTOS!$B$6:$B$505,"&lt;="&amp;A274)-SUMIFS(LANCAMENTOS!$F$6:$F$505,LANCAMENTOS!$B$6:$B$505,"&gt;="&amp;CONFIG!$B$5,LANCAMENTOS!$B$6:$B$505,"&lt;="&amp;A274)</f>
        <v>17800</v>
      </c>
      <c r="H274" s="14" t="str">
        <f t="shared" si="8"/>
        <v>OK</v>
      </c>
      <c r="I274" s="15" t="str">
        <f ca="1">IF(AND(A274&gt;=TODAY(),A274&lt;=TODAY()+CONFIG!$B$6),G274,"")</f>
        <v/>
      </c>
      <c r="J274" s="14" t="str">
        <f ca="1">IF(AND(A274&gt;=TODAY(),A274&lt;=TODAY()+CONFIG!$B$6,G274&lt;0),"FALTA DE CAIXA","")</f>
        <v/>
      </c>
    </row>
    <row r="275" spans="1:10">
      <c r="A275" s="17">
        <f t="shared" si="9"/>
        <v>46505</v>
      </c>
      <c r="B275" s="15">
        <f>SUMIFS(LANCAMENTOS!$E$6:$E$505,LANCAMENTOS!$B$6:$B$505,A275,LANCAMENTOS!$G$6:$G$505,"Realizado")</f>
        <v>0</v>
      </c>
      <c r="C275" s="15">
        <f>SUMIFS(LANCAMENTOS!$F$6:$F$505,LANCAMENTOS!$B$6:$B$505,A275,LANCAMENTOS!$G$6:$G$505,"Realizado")</f>
        <v>0</v>
      </c>
      <c r="D275" s="15" t="str">
        <f ca="1">IF(A275&gt;TODAY(),"",CONFIG!$B$7+SUMIFS(LANCAMENTOS!$E$6:$E$505,LANCAMENTOS!$B$6:$B$505,"&gt;="&amp;CONFIG!$B$5,LANCAMENTOS!$B$6:$B$505,"&lt;="&amp;A275,LANCAMENTOS!$G$6:$G$505,"Realizado")-SUMIFS(LANCAMENTOS!$F$6:$F$505,LANCAMENTOS!$B$6:$B$505,"&gt;="&amp;CONFIG!$B$5,LANCAMENTOS!$B$6:$B$505,"&lt;="&amp;A275,LANCAMENTOS!$G$6:$G$505,"Realizado"))</f>
        <v/>
      </c>
      <c r="E275" s="15">
        <f>SUMIFS(LANCAMENTOS!$E$6:$E$505,LANCAMENTOS!$B$6:$B$505,A275,LANCAMENTOS!$G$6:$G$505,"Previsto")</f>
        <v>0</v>
      </c>
      <c r="F275" s="15">
        <f>SUMIFS(LANCAMENTOS!$F$6:$F$505,LANCAMENTOS!$B$6:$B$505,A275,LANCAMENTOS!$G$6:$G$505,"Previsto")</f>
        <v>0</v>
      </c>
      <c r="G275" s="15">
        <f>CONFIG!$B$7+SUMIFS(LANCAMENTOS!$E$6:$E$505,LANCAMENTOS!$B$6:$B$505,"&gt;="&amp;CONFIG!$B$5,LANCAMENTOS!$B$6:$B$505,"&lt;="&amp;A275)-SUMIFS(LANCAMENTOS!$F$6:$F$505,LANCAMENTOS!$B$6:$B$505,"&gt;="&amp;CONFIG!$B$5,LANCAMENTOS!$B$6:$B$505,"&lt;="&amp;A275)</f>
        <v>17800</v>
      </c>
      <c r="H275" s="14" t="str">
        <f t="shared" si="8"/>
        <v>OK</v>
      </c>
      <c r="I275" s="15" t="str">
        <f ca="1">IF(AND(A275&gt;=TODAY(),A275&lt;=TODAY()+CONFIG!$B$6),G275,"")</f>
        <v/>
      </c>
      <c r="J275" s="14" t="str">
        <f ca="1">IF(AND(A275&gt;=TODAY(),A275&lt;=TODAY()+CONFIG!$B$6,G275&lt;0),"FALTA DE CAIXA","")</f>
        <v/>
      </c>
    </row>
    <row r="276" spans="1:10">
      <c r="A276" s="17">
        <f t="shared" si="9"/>
        <v>46506</v>
      </c>
      <c r="B276" s="15">
        <f>SUMIFS(LANCAMENTOS!$E$6:$E$505,LANCAMENTOS!$B$6:$B$505,A276,LANCAMENTOS!$G$6:$G$505,"Realizado")</f>
        <v>0</v>
      </c>
      <c r="C276" s="15">
        <f>SUMIFS(LANCAMENTOS!$F$6:$F$505,LANCAMENTOS!$B$6:$B$505,A276,LANCAMENTOS!$G$6:$G$505,"Realizado")</f>
        <v>0</v>
      </c>
      <c r="D276" s="15" t="str">
        <f ca="1">IF(A276&gt;TODAY(),"",CONFIG!$B$7+SUMIFS(LANCAMENTOS!$E$6:$E$505,LANCAMENTOS!$B$6:$B$505,"&gt;="&amp;CONFIG!$B$5,LANCAMENTOS!$B$6:$B$505,"&lt;="&amp;A276,LANCAMENTOS!$G$6:$G$505,"Realizado")-SUMIFS(LANCAMENTOS!$F$6:$F$505,LANCAMENTOS!$B$6:$B$505,"&gt;="&amp;CONFIG!$B$5,LANCAMENTOS!$B$6:$B$505,"&lt;="&amp;A276,LANCAMENTOS!$G$6:$G$505,"Realizado"))</f>
        <v/>
      </c>
      <c r="E276" s="15">
        <f>SUMIFS(LANCAMENTOS!$E$6:$E$505,LANCAMENTOS!$B$6:$B$505,A276,LANCAMENTOS!$G$6:$G$505,"Previsto")</f>
        <v>0</v>
      </c>
      <c r="F276" s="15">
        <f>SUMIFS(LANCAMENTOS!$F$6:$F$505,LANCAMENTOS!$B$6:$B$505,A276,LANCAMENTOS!$G$6:$G$505,"Previsto")</f>
        <v>0</v>
      </c>
      <c r="G276" s="15">
        <f>CONFIG!$B$7+SUMIFS(LANCAMENTOS!$E$6:$E$505,LANCAMENTOS!$B$6:$B$505,"&gt;="&amp;CONFIG!$B$5,LANCAMENTOS!$B$6:$B$505,"&lt;="&amp;A276)-SUMIFS(LANCAMENTOS!$F$6:$F$505,LANCAMENTOS!$B$6:$B$505,"&gt;="&amp;CONFIG!$B$5,LANCAMENTOS!$B$6:$B$505,"&lt;="&amp;A276)</f>
        <v>17800</v>
      </c>
      <c r="H276" s="14" t="str">
        <f t="shared" si="8"/>
        <v>OK</v>
      </c>
      <c r="I276" s="15" t="str">
        <f ca="1">IF(AND(A276&gt;=TODAY(),A276&lt;=TODAY()+CONFIG!$B$6),G276,"")</f>
        <v/>
      </c>
      <c r="J276" s="14" t="str">
        <f ca="1">IF(AND(A276&gt;=TODAY(),A276&lt;=TODAY()+CONFIG!$B$6,G276&lt;0),"FALTA DE CAIXA","")</f>
        <v/>
      </c>
    </row>
    <row r="277" spans="1:10">
      <c r="A277" s="17">
        <f t="shared" si="9"/>
        <v>46507</v>
      </c>
      <c r="B277" s="15">
        <f>SUMIFS(LANCAMENTOS!$E$6:$E$505,LANCAMENTOS!$B$6:$B$505,A277,LANCAMENTOS!$G$6:$G$505,"Realizado")</f>
        <v>0</v>
      </c>
      <c r="C277" s="15">
        <f>SUMIFS(LANCAMENTOS!$F$6:$F$505,LANCAMENTOS!$B$6:$B$505,A277,LANCAMENTOS!$G$6:$G$505,"Realizado")</f>
        <v>0</v>
      </c>
      <c r="D277" s="15" t="str">
        <f ca="1">IF(A277&gt;TODAY(),"",CONFIG!$B$7+SUMIFS(LANCAMENTOS!$E$6:$E$505,LANCAMENTOS!$B$6:$B$505,"&gt;="&amp;CONFIG!$B$5,LANCAMENTOS!$B$6:$B$505,"&lt;="&amp;A277,LANCAMENTOS!$G$6:$G$505,"Realizado")-SUMIFS(LANCAMENTOS!$F$6:$F$505,LANCAMENTOS!$B$6:$B$505,"&gt;="&amp;CONFIG!$B$5,LANCAMENTOS!$B$6:$B$505,"&lt;="&amp;A277,LANCAMENTOS!$G$6:$G$505,"Realizado"))</f>
        <v/>
      </c>
      <c r="E277" s="15">
        <f>SUMIFS(LANCAMENTOS!$E$6:$E$505,LANCAMENTOS!$B$6:$B$505,A277,LANCAMENTOS!$G$6:$G$505,"Previsto")</f>
        <v>0</v>
      </c>
      <c r="F277" s="15">
        <f>SUMIFS(LANCAMENTOS!$F$6:$F$505,LANCAMENTOS!$B$6:$B$505,A277,LANCAMENTOS!$G$6:$G$505,"Previsto")</f>
        <v>0</v>
      </c>
      <c r="G277" s="15">
        <f>CONFIG!$B$7+SUMIFS(LANCAMENTOS!$E$6:$E$505,LANCAMENTOS!$B$6:$B$505,"&gt;="&amp;CONFIG!$B$5,LANCAMENTOS!$B$6:$B$505,"&lt;="&amp;A277)-SUMIFS(LANCAMENTOS!$F$6:$F$505,LANCAMENTOS!$B$6:$B$505,"&gt;="&amp;CONFIG!$B$5,LANCAMENTOS!$B$6:$B$505,"&lt;="&amp;A277)</f>
        <v>17800</v>
      </c>
      <c r="H277" s="14" t="str">
        <f t="shared" si="8"/>
        <v>OK</v>
      </c>
      <c r="I277" s="15" t="str">
        <f ca="1">IF(AND(A277&gt;=TODAY(),A277&lt;=TODAY()+CONFIG!$B$6),G277,"")</f>
        <v/>
      </c>
      <c r="J277" s="14" t="str">
        <f ca="1">IF(AND(A277&gt;=TODAY(),A277&lt;=TODAY()+CONFIG!$B$6,G277&lt;0),"FALTA DE CAIXA","")</f>
        <v/>
      </c>
    </row>
    <row r="278" spans="1:10">
      <c r="A278" s="17">
        <f t="shared" si="9"/>
        <v>46508</v>
      </c>
      <c r="B278" s="15">
        <f>SUMIFS(LANCAMENTOS!$E$6:$E$505,LANCAMENTOS!$B$6:$B$505,A278,LANCAMENTOS!$G$6:$G$505,"Realizado")</f>
        <v>0</v>
      </c>
      <c r="C278" s="15">
        <f>SUMIFS(LANCAMENTOS!$F$6:$F$505,LANCAMENTOS!$B$6:$B$505,A278,LANCAMENTOS!$G$6:$G$505,"Realizado")</f>
        <v>0</v>
      </c>
      <c r="D278" s="15" t="str">
        <f ca="1">IF(A278&gt;TODAY(),"",CONFIG!$B$7+SUMIFS(LANCAMENTOS!$E$6:$E$505,LANCAMENTOS!$B$6:$B$505,"&gt;="&amp;CONFIG!$B$5,LANCAMENTOS!$B$6:$B$505,"&lt;="&amp;A278,LANCAMENTOS!$G$6:$G$505,"Realizado")-SUMIFS(LANCAMENTOS!$F$6:$F$505,LANCAMENTOS!$B$6:$B$505,"&gt;="&amp;CONFIG!$B$5,LANCAMENTOS!$B$6:$B$505,"&lt;="&amp;A278,LANCAMENTOS!$G$6:$G$505,"Realizado"))</f>
        <v/>
      </c>
      <c r="E278" s="15">
        <f>SUMIFS(LANCAMENTOS!$E$6:$E$505,LANCAMENTOS!$B$6:$B$505,A278,LANCAMENTOS!$G$6:$G$505,"Previsto")</f>
        <v>0</v>
      </c>
      <c r="F278" s="15">
        <f>SUMIFS(LANCAMENTOS!$F$6:$F$505,LANCAMENTOS!$B$6:$B$505,A278,LANCAMENTOS!$G$6:$G$505,"Previsto")</f>
        <v>0</v>
      </c>
      <c r="G278" s="15">
        <f>CONFIG!$B$7+SUMIFS(LANCAMENTOS!$E$6:$E$505,LANCAMENTOS!$B$6:$B$505,"&gt;="&amp;CONFIG!$B$5,LANCAMENTOS!$B$6:$B$505,"&lt;="&amp;A278)-SUMIFS(LANCAMENTOS!$F$6:$F$505,LANCAMENTOS!$B$6:$B$505,"&gt;="&amp;CONFIG!$B$5,LANCAMENTOS!$B$6:$B$505,"&lt;="&amp;A278)</f>
        <v>17800</v>
      </c>
      <c r="H278" s="14" t="str">
        <f t="shared" si="8"/>
        <v>OK</v>
      </c>
      <c r="I278" s="15" t="str">
        <f ca="1">IF(AND(A278&gt;=TODAY(),A278&lt;=TODAY()+CONFIG!$B$6),G278,"")</f>
        <v/>
      </c>
      <c r="J278" s="14" t="str">
        <f ca="1">IF(AND(A278&gt;=TODAY(),A278&lt;=TODAY()+CONFIG!$B$6,G278&lt;0),"FALTA DE CAIXA","")</f>
        <v/>
      </c>
    </row>
    <row r="279" spans="1:10">
      <c r="A279" s="17">
        <f t="shared" si="9"/>
        <v>46509</v>
      </c>
      <c r="B279" s="15">
        <f>SUMIFS(LANCAMENTOS!$E$6:$E$505,LANCAMENTOS!$B$6:$B$505,A279,LANCAMENTOS!$G$6:$G$505,"Realizado")</f>
        <v>0</v>
      </c>
      <c r="C279" s="15">
        <f>SUMIFS(LANCAMENTOS!$F$6:$F$505,LANCAMENTOS!$B$6:$B$505,A279,LANCAMENTOS!$G$6:$G$505,"Realizado")</f>
        <v>0</v>
      </c>
      <c r="D279" s="15" t="str">
        <f ca="1">IF(A279&gt;TODAY(),"",CONFIG!$B$7+SUMIFS(LANCAMENTOS!$E$6:$E$505,LANCAMENTOS!$B$6:$B$505,"&gt;="&amp;CONFIG!$B$5,LANCAMENTOS!$B$6:$B$505,"&lt;="&amp;A279,LANCAMENTOS!$G$6:$G$505,"Realizado")-SUMIFS(LANCAMENTOS!$F$6:$F$505,LANCAMENTOS!$B$6:$B$505,"&gt;="&amp;CONFIG!$B$5,LANCAMENTOS!$B$6:$B$505,"&lt;="&amp;A279,LANCAMENTOS!$G$6:$G$505,"Realizado"))</f>
        <v/>
      </c>
      <c r="E279" s="15">
        <f>SUMIFS(LANCAMENTOS!$E$6:$E$505,LANCAMENTOS!$B$6:$B$505,A279,LANCAMENTOS!$G$6:$G$505,"Previsto")</f>
        <v>0</v>
      </c>
      <c r="F279" s="15">
        <f>SUMIFS(LANCAMENTOS!$F$6:$F$505,LANCAMENTOS!$B$6:$B$505,A279,LANCAMENTOS!$G$6:$G$505,"Previsto")</f>
        <v>0</v>
      </c>
      <c r="G279" s="15">
        <f>CONFIG!$B$7+SUMIFS(LANCAMENTOS!$E$6:$E$505,LANCAMENTOS!$B$6:$B$505,"&gt;="&amp;CONFIG!$B$5,LANCAMENTOS!$B$6:$B$505,"&lt;="&amp;A279)-SUMIFS(LANCAMENTOS!$F$6:$F$505,LANCAMENTOS!$B$6:$B$505,"&gt;="&amp;CONFIG!$B$5,LANCAMENTOS!$B$6:$B$505,"&lt;="&amp;A279)</f>
        <v>17800</v>
      </c>
      <c r="H279" s="14" t="str">
        <f t="shared" si="8"/>
        <v>OK</v>
      </c>
      <c r="I279" s="15" t="str">
        <f ca="1">IF(AND(A279&gt;=TODAY(),A279&lt;=TODAY()+CONFIG!$B$6),G279,"")</f>
        <v/>
      </c>
      <c r="J279" s="14" t="str">
        <f ca="1">IF(AND(A279&gt;=TODAY(),A279&lt;=TODAY()+CONFIG!$B$6,G279&lt;0),"FALTA DE CAIXA","")</f>
        <v/>
      </c>
    </row>
    <row r="280" spans="1:10">
      <c r="A280" s="17">
        <f t="shared" si="9"/>
        <v>46510</v>
      </c>
      <c r="B280" s="15">
        <f>SUMIFS(LANCAMENTOS!$E$6:$E$505,LANCAMENTOS!$B$6:$B$505,A280,LANCAMENTOS!$G$6:$G$505,"Realizado")</f>
        <v>0</v>
      </c>
      <c r="C280" s="15">
        <f>SUMIFS(LANCAMENTOS!$F$6:$F$505,LANCAMENTOS!$B$6:$B$505,A280,LANCAMENTOS!$G$6:$G$505,"Realizado")</f>
        <v>0</v>
      </c>
      <c r="D280" s="15" t="str">
        <f ca="1">IF(A280&gt;TODAY(),"",CONFIG!$B$7+SUMIFS(LANCAMENTOS!$E$6:$E$505,LANCAMENTOS!$B$6:$B$505,"&gt;="&amp;CONFIG!$B$5,LANCAMENTOS!$B$6:$B$505,"&lt;="&amp;A280,LANCAMENTOS!$G$6:$G$505,"Realizado")-SUMIFS(LANCAMENTOS!$F$6:$F$505,LANCAMENTOS!$B$6:$B$505,"&gt;="&amp;CONFIG!$B$5,LANCAMENTOS!$B$6:$B$505,"&lt;="&amp;A280,LANCAMENTOS!$G$6:$G$505,"Realizado"))</f>
        <v/>
      </c>
      <c r="E280" s="15">
        <f>SUMIFS(LANCAMENTOS!$E$6:$E$505,LANCAMENTOS!$B$6:$B$505,A280,LANCAMENTOS!$G$6:$G$505,"Previsto")</f>
        <v>0</v>
      </c>
      <c r="F280" s="15">
        <f>SUMIFS(LANCAMENTOS!$F$6:$F$505,LANCAMENTOS!$B$6:$B$505,A280,LANCAMENTOS!$G$6:$G$505,"Previsto")</f>
        <v>0</v>
      </c>
      <c r="G280" s="15">
        <f>CONFIG!$B$7+SUMIFS(LANCAMENTOS!$E$6:$E$505,LANCAMENTOS!$B$6:$B$505,"&gt;="&amp;CONFIG!$B$5,LANCAMENTOS!$B$6:$B$505,"&lt;="&amp;A280)-SUMIFS(LANCAMENTOS!$F$6:$F$505,LANCAMENTOS!$B$6:$B$505,"&gt;="&amp;CONFIG!$B$5,LANCAMENTOS!$B$6:$B$505,"&lt;="&amp;A280)</f>
        <v>17800</v>
      </c>
      <c r="H280" s="14" t="str">
        <f t="shared" si="8"/>
        <v>OK</v>
      </c>
      <c r="I280" s="15" t="str">
        <f ca="1">IF(AND(A280&gt;=TODAY(),A280&lt;=TODAY()+CONFIG!$B$6),G280,"")</f>
        <v/>
      </c>
      <c r="J280" s="14" t="str">
        <f ca="1">IF(AND(A280&gt;=TODAY(),A280&lt;=TODAY()+CONFIG!$B$6,G280&lt;0),"FALTA DE CAIXA","")</f>
        <v/>
      </c>
    </row>
    <row r="281" spans="1:10">
      <c r="A281" s="17">
        <f t="shared" si="9"/>
        <v>46511</v>
      </c>
      <c r="B281" s="15">
        <f>SUMIFS(LANCAMENTOS!$E$6:$E$505,LANCAMENTOS!$B$6:$B$505,A281,LANCAMENTOS!$G$6:$G$505,"Realizado")</f>
        <v>0</v>
      </c>
      <c r="C281" s="15">
        <f>SUMIFS(LANCAMENTOS!$F$6:$F$505,LANCAMENTOS!$B$6:$B$505,A281,LANCAMENTOS!$G$6:$G$505,"Realizado")</f>
        <v>0</v>
      </c>
      <c r="D281" s="15" t="str">
        <f ca="1">IF(A281&gt;TODAY(),"",CONFIG!$B$7+SUMIFS(LANCAMENTOS!$E$6:$E$505,LANCAMENTOS!$B$6:$B$505,"&gt;="&amp;CONFIG!$B$5,LANCAMENTOS!$B$6:$B$505,"&lt;="&amp;A281,LANCAMENTOS!$G$6:$G$505,"Realizado")-SUMIFS(LANCAMENTOS!$F$6:$F$505,LANCAMENTOS!$B$6:$B$505,"&gt;="&amp;CONFIG!$B$5,LANCAMENTOS!$B$6:$B$505,"&lt;="&amp;A281,LANCAMENTOS!$G$6:$G$505,"Realizado"))</f>
        <v/>
      </c>
      <c r="E281" s="15">
        <f>SUMIFS(LANCAMENTOS!$E$6:$E$505,LANCAMENTOS!$B$6:$B$505,A281,LANCAMENTOS!$G$6:$G$505,"Previsto")</f>
        <v>0</v>
      </c>
      <c r="F281" s="15">
        <f>SUMIFS(LANCAMENTOS!$F$6:$F$505,LANCAMENTOS!$B$6:$B$505,A281,LANCAMENTOS!$G$6:$G$505,"Previsto")</f>
        <v>0</v>
      </c>
      <c r="G281" s="15">
        <f>CONFIG!$B$7+SUMIFS(LANCAMENTOS!$E$6:$E$505,LANCAMENTOS!$B$6:$B$505,"&gt;="&amp;CONFIG!$B$5,LANCAMENTOS!$B$6:$B$505,"&lt;="&amp;A281)-SUMIFS(LANCAMENTOS!$F$6:$F$505,LANCAMENTOS!$B$6:$B$505,"&gt;="&amp;CONFIG!$B$5,LANCAMENTOS!$B$6:$B$505,"&lt;="&amp;A281)</f>
        <v>17800</v>
      </c>
      <c r="H281" s="14" t="str">
        <f t="shared" si="8"/>
        <v>OK</v>
      </c>
      <c r="I281" s="15" t="str">
        <f ca="1">IF(AND(A281&gt;=TODAY(),A281&lt;=TODAY()+CONFIG!$B$6),G281,"")</f>
        <v/>
      </c>
      <c r="J281" s="14" t="str">
        <f ca="1">IF(AND(A281&gt;=TODAY(),A281&lt;=TODAY()+CONFIG!$B$6,G281&lt;0),"FALTA DE CAIXA","")</f>
        <v/>
      </c>
    </row>
    <row r="282" spans="1:10">
      <c r="A282" s="17">
        <f t="shared" si="9"/>
        <v>46512</v>
      </c>
      <c r="B282" s="15">
        <f>SUMIFS(LANCAMENTOS!$E$6:$E$505,LANCAMENTOS!$B$6:$B$505,A282,LANCAMENTOS!$G$6:$G$505,"Realizado")</f>
        <v>0</v>
      </c>
      <c r="C282" s="15">
        <f>SUMIFS(LANCAMENTOS!$F$6:$F$505,LANCAMENTOS!$B$6:$B$505,A282,LANCAMENTOS!$G$6:$G$505,"Realizado")</f>
        <v>0</v>
      </c>
      <c r="D282" s="15" t="str">
        <f ca="1">IF(A282&gt;TODAY(),"",CONFIG!$B$7+SUMIFS(LANCAMENTOS!$E$6:$E$505,LANCAMENTOS!$B$6:$B$505,"&gt;="&amp;CONFIG!$B$5,LANCAMENTOS!$B$6:$B$505,"&lt;="&amp;A282,LANCAMENTOS!$G$6:$G$505,"Realizado")-SUMIFS(LANCAMENTOS!$F$6:$F$505,LANCAMENTOS!$B$6:$B$505,"&gt;="&amp;CONFIG!$B$5,LANCAMENTOS!$B$6:$B$505,"&lt;="&amp;A282,LANCAMENTOS!$G$6:$G$505,"Realizado"))</f>
        <v/>
      </c>
      <c r="E282" s="15">
        <f>SUMIFS(LANCAMENTOS!$E$6:$E$505,LANCAMENTOS!$B$6:$B$505,A282,LANCAMENTOS!$G$6:$G$505,"Previsto")</f>
        <v>0</v>
      </c>
      <c r="F282" s="15">
        <f>SUMIFS(LANCAMENTOS!$F$6:$F$505,LANCAMENTOS!$B$6:$B$505,A282,LANCAMENTOS!$G$6:$G$505,"Previsto")</f>
        <v>0</v>
      </c>
      <c r="G282" s="15">
        <f>CONFIG!$B$7+SUMIFS(LANCAMENTOS!$E$6:$E$505,LANCAMENTOS!$B$6:$B$505,"&gt;="&amp;CONFIG!$B$5,LANCAMENTOS!$B$6:$B$505,"&lt;="&amp;A282)-SUMIFS(LANCAMENTOS!$F$6:$F$505,LANCAMENTOS!$B$6:$B$505,"&gt;="&amp;CONFIG!$B$5,LANCAMENTOS!$B$6:$B$505,"&lt;="&amp;A282)</f>
        <v>17800</v>
      </c>
      <c r="H282" s="14" t="str">
        <f t="shared" si="8"/>
        <v>OK</v>
      </c>
      <c r="I282" s="15" t="str">
        <f ca="1">IF(AND(A282&gt;=TODAY(),A282&lt;=TODAY()+CONFIG!$B$6),G282,"")</f>
        <v/>
      </c>
      <c r="J282" s="14" t="str">
        <f ca="1">IF(AND(A282&gt;=TODAY(),A282&lt;=TODAY()+CONFIG!$B$6,G282&lt;0),"FALTA DE CAIXA","")</f>
        <v/>
      </c>
    </row>
    <row r="283" spans="1:10">
      <c r="A283" s="17">
        <f t="shared" si="9"/>
        <v>46513</v>
      </c>
      <c r="B283" s="15">
        <f>SUMIFS(LANCAMENTOS!$E$6:$E$505,LANCAMENTOS!$B$6:$B$505,A283,LANCAMENTOS!$G$6:$G$505,"Realizado")</f>
        <v>0</v>
      </c>
      <c r="C283" s="15">
        <f>SUMIFS(LANCAMENTOS!$F$6:$F$505,LANCAMENTOS!$B$6:$B$505,A283,LANCAMENTOS!$G$6:$G$505,"Realizado")</f>
        <v>0</v>
      </c>
      <c r="D283" s="15" t="str">
        <f ca="1">IF(A283&gt;TODAY(),"",CONFIG!$B$7+SUMIFS(LANCAMENTOS!$E$6:$E$505,LANCAMENTOS!$B$6:$B$505,"&gt;="&amp;CONFIG!$B$5,LANCAMENTOS!$B$6:$B$505,"&lt;="&amp;A283,LANCAMENTOS!$G$6:$G$505,"Realizado")-SUMIFS(LANCAMENTOS!$F$6:$F$505,LANCAMENTOS!$B$6:$B$505,"&gt;="&amp;CONFIG!$B$5,LANCAMENTOS!$B$6:$B$505,"&lt;="&amp;A283,LANCAMENTOS!$G$6:$G$505,"Realizado"))</f>
        <v/>
      </c>
      <c r="E283" s="15">
        <f>SUMIFS(LANCAMENTOS!$E$6:$E$505,LANCAMENTOS!$B$6:$B$505,A283,LANCAMENTOS!$G$6:$G$505,"Previsto")</f>
        <v>0</v>
      </c>
      <c r="F283" s="15">
        <f>SUMIFS(LANCAMENTOS!$F$6:$F$505,LANCAMENTOS!$B$6:$B$505,A283,LANCAMENTOS!$G$6:$G$505,"Previsto")</f>
        <v>0</v>
      </c>
      <c r="G283" s="15">
        <f>CONFIG!$B$7+SUMIFS(LANCAMENTOS!$E$6:$E$505,LANCAMENTOS!$B$6:$B$505,"&gt;="&amp;CONFIG!$B$5,LANCAMENTOS!$B$6:$B$505,"&lt;="&amp;A283)-SUMIFS(LANCAMENTOS!$F$6:$F$505,LANCAMENTOS!$B$6:$B$505,"&gt;="&amp;CONFIG!$B$5,LANCAMENTOS!$B$6:$B$505,"&lt;="&amp;A283)</f>
        <v>17800</v>
      </c>
      <c r="H283" s="14" t="str">
        <f t="shared" si="8"/>
        <v>OK</v>
      </c>
      <c r="I283" s="15" t="str">
        <f ca="1">IF(AND(A283&gt;=TODAY(),A283&lt;=TODAY()+CONFIG!$B$6),G283,"")</f>
        <v/>
      </c>
      <c r="J283" s="14" t="str">
        <f ca="1">IF(AND(A283&gt;=TODAY(),A283&lt;=TODAY()+CONFIG!$B$6,G283&lt;0),"FALTA DE CAIXA","")</f>
        <v/>
      </c>
    </row>
    <row r="284" spans="1:10">
      <c r="A284" s="17">
        <f t="shared" si="9"/>
        <v>46514</v>
      </c>
      <c r="B284" s="15">
        <f>SUMIFS(LANCAMENTOS!$E$6:$E$505,LANCAMENTOS!$B$6:$B$505,A284,LANCAMENTOS!$G$6:$G$505,"Realizado")</f>
        <v>0</v>
      </c>
      <c r="C284" s="15">
        <f>SUMIFS(LANCAMENTOS!$F$6:$F$505,LANCAMENTOS!$B$6:$B$505,A284,LANCAMENTOS!$G$6:$G$505,"Realizado")</f>
        <v>0</v>
      </c>
      <c r="D284" s="15" t="str">
        <f ca="1">IF(A284&gt;TODAY(),"",CONFIG!$B$7+SUMIFS(LANCAMENTOS!$E$6:$E$505,LANCAMENTOS!$B$6:$B$505,"&gt;="&amp;CONFIG!$B$5,LANCAMENTOS!$B$6:$B$505,"&lt;="&amp;A284,LANCAMENTOS!$G$6:$G$505,"Realizado")-SUMIFS(LANCAMENTOS!$F$6:$F$505,LANCAMENTOS!$B$6:$B$505,"&gt;="&amp;CONFIG!$B$5,LANCAMENTOS!$B$6:$B$505,"&lt;="&amp;A284,LANCAMENTOS!$G$6:$G$505,"Realizado"))</f>
        <v/>
      </c>
      <c r="E284" s="15">
        <f>SUMIFS(LANCAMENTOS!$E$6:$E$505,LANCAMENTOS!$B$6:$B$505,A284,LANCAMENTOS!$G$6:$G$505,"Previsto")</f>
        <v>0</v>
      </c>
      <c r="F284" s="15">
        <f>SUMIFS(LANCAMENTOS!$F$6:$F$505,LANCAMENTOS!$B$6:$B$505,A284,LANCAMENTOS!$G$6:$G$505,"Previsto")</f>
        <v>0</v>
      </c>
      <c r="G284" s="15">
        <f>CONFIG!$B$7+SUMIFS(LANCAMENTOS!$E$6:$E$505,LANCAMENTOS!$B$6:$B$505,"&gt;="&amp;CONFIG!$B$5,LANCAMENTOS!$B$6:$B$505,"&lt;="&amp;A284)-SUMIFS(LANCAMENTOS!$F$6:$F$505,LANCAMENTOS!$B$6:$B$505,"&gt;="&amp;CONFIG!$B$5,LANCAMENTOS!$B$6:$B$505,"&lt;="&amp;A284)</f>
        <v>17800</v>
      </c>
      <c r="H284" s="14" t="str">
        <f t="shared" si="8"/>
        <v>OK</v>
      </c>
      <c r="I284" s="15" t="str">
        <f ca="1">IF(AND(A284&gt;=TODAY(),A284&lt;=TODAY()+CONFIG!$B$6),G284,"")</f>
        <v/>
      </c>
      <c r="J284" s="14" t="str">
        <f ca="1">IF(AND(A284&gt;=TODAY(),A284&lt;=TODAY()+CONFIG!$B$6,G284&lt;0),"FALTA DE CAIXA","")</f>
        <v/>
      </c>
    </row>
    <row r="285" spans="1:10">
      <c r="A285" s="17">
        <f t="shared" si="9"/>
        <v>46515</v>
      </c>
      <c r="B285" s="15">
        <f>SUMIFS(LANCAMENTOS!$E$6:$E$505,LANCAMENTOS!$B$6:$B$505,A285,LANCAMENTOS!$G$6:$G$505,"Realizado")</f>
        <v>0</v>
      </c>
      <c r="C285" s="15">
        <f>SUMIFS(LANCAMENTOS!$F$6:$F$505,LANCAMENTOS!$B$6:$B$505,A285,LANCAMENTOS!$G$6:$G$505,"Realizado")</f>
        <v>0</v>
      </c>
      <c r="D285" s="15" t="str">
        <f ca="1">IF(A285&gt;TODAY(),"",CONFIG!$B$7+SUMIFS(LANCAMENTOS!$E$6:$E$505,LANCAMENTOS!$B$6:$B$505,"&gt;="&amp;CONFIG!$B$5,LANCAMENTOS!$B$6:$B$505,"&lt;="&amp;A285,LANCAMENTOS!$G$6:$G$505,"Realizado")-SUMIFS(LANCAMENTOS!$F$6:$F$505,LANCAMENTOS!$B$6:$B$505,"&gt;="&amp;CONFIG!$B$5,LANCAMENTOS!$B$6:$B$505,"&lt;="&amp;A285,LANCAMENTOS!$G$6:$G$505,"Realizado"))</f>
        <v/>
      </c>
      <c r="E285" s="15">
        <f>SUMIFS(LANCAMENTOS!$E$6:$E$505,LANCAMENTOS!$B$6:$B$505,A285,LANCAMENTOS!$G$6:$G$505,"Previsto")</f>
        <v>0</v>
      </c>
      <c r="F285" s="15">
        <f>SUMIFS(LANCAMENTOS!$F$6:$F$505,LANCAMENTOS!$B$6:$B$505,A285,LANCAMENTOS!$G$6:$G$505,"Previsto")</f>
        <v>0</v>
      </c>
      <c r="G285" s="15">
        <f>CONFIG!$B$7+SUMIFS(LANCAMENTOS!$E$6:$E$505,LANCAMENTOS!$B$6:$B$505,"&gt;="&amp;CONFIG!$B$5,LANCAMENTOS!$B$6:$B$505,"&lt;="&amp;A285)-SUMIFS(LANCAMENTOS!$F$6:$F$505,LANCAMENTOS!$B$6:$B$505,"&gt;="&amp;CONFIG!$B$5,LANCAMENTOS!$B$6:$B$505,"&lt;="&amp;A285)</f>
        <v>17800</v>
      </c>
      <c r="H285" s="14" t="str">
        <f t="shared" si="8"/>
        <v>OK</v>
      </c>
      <c r="I285" s="15" t="str">
        <f ca="1">IF(AND(A285&gt;=TODAY(),A285&lt;=TODAY()+CONFIG!$B$6),G285,"")</f>
        <v/>
      </c>
      <c r="J285" s="14" t="str">
        <f ca="1">IF(AND(A285&gt;=TODAY(),A285&lt;=TODAY()+CONFIG!$B$6,G285&lt;0),"FALTA DE CAIXA","")</f>
        <v/>
      </c>
    </row>
    <row r="286" spans="1:10">
      <c r="A286" s="17">
        <f t="shared" si="9"/>
        <v>46516</v>
      </c>
      <c r="B286" s="15">
        <f>SUMIFS(LANCAMENTOS!$E$6:$E$505,LANCAMENTOS!$B$6:$B$505,A286,LANCAMENTOS!$G$6:$G$505,"Realizado")</f>
        <v>0</v>
      </c>
      <c r="C286" s="15">
        <f>SUMIFS(LANCAMENTOS!$F$6:$F$505,LANCAMENTOS!$B$6:$B$505,A286,LANCAMENTOS!$G$6:$G$505,"Realizado")</f>
        <v>0</v>
      </c>
      <c r="D286" s="15" t="str">
        <f ca="1">IF(A286&gt;TODAY(),"",CONFIG!$B$7+SUMIFS(LANCAMENTOS!$E$6:$E$505,LANCAMENTOS!$B$6:$B$505,"&gt;="&amp;CONFIG!$B$5,LANCAMENTOS!$B$6:$B$505,"&lt;="&amp;A286,LANCAMENTOS!$G$6:$G$505,"Realizado")-SUMIFS(LANCAMENTOS!$F$6:$F$505,LANCAMENTOS!$B$6:$B$505,"&gt;="&amp;CONFIG!$B$5,LANCAMENTOS!$B$6:$B$505,"&lt;="&amp;A286,LANCAMENTOS!$G$6:$G$505,"Realizado"))</f>
        <v/>
      </c>
      <c r="E286" s="15">
        <f>SUMIFS(LANCAMENTOS!$E$6:$E$505,LANCAMENTOS!$B$6:$B$505,A286,LANCAMENTOS!$G$6:$G$505,"Previsto")</f>
        <v>0</v>
      </c>
      <c r="F286" s="15">
        <f>SUMIFS(LANCAMENTOS!$F$6:$F$505,LANCAMENTOS!$B$6:$B$505,A286,LANCAMENTOS!$G$6:$G$505,"Previsto")</f>
        <v>0</v>
      </c>
      <c r="G286" s="15">
        <f>CONFIG!$B$7+SUMIFS(LANCAMENTOS!$E$6:$E$505,LANCAMENTOS!$B$6:$B$505,"&gt;="&amp;CONFIG!$B$5,LANCAMENTOS!$B$6:$B$505,"&lt;="&amp;A286)-SUMIFS(LANCAMENTOS!$F$6:$F$505,LANCAMENTOS!$B$6:$B$505,"&gt;="&amp;CONFIG!$B$5,LANCAMENTOS!$B$6:$B$505,"&lt;="&amp;A286)</f>
        <v>17800</v>
      </c>
      <c r="H286" s="14" t="str">
        <f t="shared" si="8"/>
        <v>OK</v>
      </c>
      <c r="I286" s="15" t="str">
        <f ca="1">IF(AND(A286&gt;=TODAY(),A286&lt;=TODAY()+CONFIG!$B$6),G286,"")</f>
        <v/>
      </c>
      <c r="J286" s="14" t="str">
        <f ca="1">IF(AND(A286&gt;=TODAY(),A286&lt;=TODAY()+CONFIG!$B$6,G286&lt;0),"FALTA DE CAIXA","")</f>
        <v/>
      </c>
    </row>
    <row r="287" spans="1:10">
      <c r="A287" s="17">
        <f t="shared" si="9"/>
        <v>46517</v>
      </c>
      <c r="B287" s="15">
        <f>SUMIFS(LANCAMENTOS!$E$6:$E$505,LANCAMENTOS!$B$6:$B$505,A287,LANCAMENTOS!$G$6:$G$505,"Realizado")</f>
        <v>0</v>
      </c>
      <c r="C287" s="15">
        <f>SUMIFS(LANCAMENTOS!$F$6:$F$505,LANCAMENTOS!$B$6:$B$505,A287,LANCAMENTOS!$G$6:$G$505,"Realizado")</f>
        <v>0</v>
      </c>
      <c r="D287" s="15" t="str">
        <f ca="1">IF(A287&gt;TODAY(),"",CONFIG!$B$7+SUMIFS(LANCAMENTOS!$E$6:$E$505,LANCAMENTOS!$B$6:$B$505,"&gt;="&amp;CONFIG!$B$5,LANCAMENTOS!$B$6:$B$505,"&lt;="&amp;A287,LANCAMENTOS!$G$6:$G$505,"Realizado")-SUMIFS(LANCAMENTOS!$F$6:$F$505,LANCAMENTOS!$B$6:$B$505,"&gt;="&amp;CONFIG!$B$5,LANCAMENTOS!$B$6:$B$505,"&lt;="&amp;A287,LANCAMENTOS!$G$6:$G$505,"Realizado"))</f>
        <v/>
      </c>
      <c r="E287" s="15">
        <f>SUMIFS(LANCAMENTOS!$E$6:$E$505,LANCAMENTOS!$B$6:$B$505,A287,LANCAMENTOS!$G$6:$G$505,"Previsto")</f>
        <v>0</v>
      </c>
      <c r="F287" s="15">
        <f>SUMIFS(LANCAMENTOS!$F$6:$F$505,LANCAMENTOS!$B$6:$B$505,A287,LANCAMENTOS!$G$6:$G$505,"Previsto")</f>
        <v>0</v>
      </c>
      <c r="G287" s="15">
        <f>CONFIG!$B$7+SUMIFS(LANCAMENTOS!$E$6:$E$505,LANCAMENTOS!$B$6:$B$505,"&gt;="&amp;CONFIG!$B$5,LANCAMENTOS!$B$6:$B$505,"&lt;="&amp;A287)-SUMIFS(LANCAMENTOS!$F$6:$F$505,LANCAMENTOS!$B$6:$B$505,"&gt;="&amp;CONFIG!$B$5,LANCAMENTOS!$B$6:$B$505,"&lt;="&amp;A287)</f>
        <v>17800</v>
      </c>
      <c r="H287" s="14" t="str">
        <f t="shared" si="8"/>
        <v>OK</v>
      </c>
      <c r="I287" s="15" t="str">
        <f ca="1">IF(AND(A287&gt;=TODAY(),A287&lt;=TODAY()+CONFIG!$B$6),G287,"")</f>
        <v/>
      </c>
      <c r="J287" s="14" t="str">
        <f ca="1">IF(AND(A287&gt;=TODAY(),A287&lt;=TODAY()+CONFIG!$B$6,G287&lt;0),"FALTA DE CAIXA","")</f>
        <v/>
      </c>
    </row>
    <row r="288" spans="1:10">
      <c r="A288" s="17">
        <f t="shared" si="9"/>
        <v>46518</v>
      </c>
      <c r="B288" s="15">
        <f>SUMIFS(LANCAMENTOS!$E$6:$E$505,LANCAMENTOS!$B$6:$B$505,A288,LANCAMENTOS!$G$6:$G$505,"Realizado")</f>
        <v>0</v>
      </c>
      <c r="C288" s="15">
        <f>SUMIFS(LANCAMENTOS!$F$6:$F$505,LANCAMENTOS!$B$6:$B$505,A288,LANCAMENTOS!$G$6:$G$505,"Realizado")</f>
        <v>0</v>
      </c>
      <c r="D288" s="15" t="str">
        <f ca="1">IF(A288&gt;TODAY(),"",CONFIG!$B$7+SUMIFS(LANCAMENTOS!$E$6:$E$505,LANCAMENTOS!$B$6:$B$505,"&gt;="&amp;CONFIG!$B$5,LANCAMENTOS!$B$6:$B$505,"&lt;="&amp;A288,LANCAMENTOS!$G$6:$G$505,"Realizado")-SUMIFS(LANCAMENTOS!$F$6:$F$505,LANCAMENTOS!$B$6:$B$505,"&gt;="&amp;CONFIG!$B$5,LANCAMENTOS!$B$6:$B$505,"&lt;="&amp;A288,LANCAMENTOS!$G$6:$G$505,"Realizado"))</f>
        <v/>
      </c>
      <c r="E288" s="15">
        <f>SUMIFS(LANCAMENTOS!$E$6:$E$505,LANCAMENTOS!$B$6:$B$505,A288,LANCAMENTOS!$G$6:$G$505,"Previsto")</f>
        <v>0</v>
      </c>
      <c r="F288" s="15">
        <f>SUMIFS(LANCAMENTOS!$F$6:$F$505,LANCAMENTOS!$B$6:$B$505,A288,LANCAMENTOS!$G$6:$G$505,"Previsto")</f>
        <v>0</v>
      </c>
      <c r="G288" s="15">
        <f>CONFIG!$B$7+SUMIFS(LANCAMENTOS!$E$6:$E$505,LANCAMENTOS!$B$6:$B$505,"&gt;="&amp;CONFIG!$B$5,LANCAMENTOS!$B$6:$B$505,"&lt;="&amp;A288)-SUMIFS(LANCAMENTOS!$F$6:$F$505,LANCAMENTOS!$B$6:$B$505,"&gt;="&amp;CONFIG!$B$5,LANCAMENTOS!$B$6:$B$505,"&lt;="&amp;A288)</f>
        <v>17800</v>
      </c>
      <c r="H288" s="14" t="str">
        <f t="shared" si="8"/>
        <v>OK</v>
      </c>
      <c r="I288" s="15" t="str">
        <f ca="1">IF(AND(A288&gt;=TODAY(),A288&lt;=TODAY()+CONFIG!$B$6),G288,"")</f>
        <v/>
      </c>
      <c r="J288" s="14" t="str">
        <f ca="1">IF(AND(A288&gt;=TODAY(),A288&lt;=TODAY()+CONFIG!$B$6,G288&lt;0),"FALTA DE CAIXA","")</f>
        <v/>
      </c>
    </row>
    <row r="289" spans="1:10">
      <c r="A289" s="17">
        <f t="shared" si="9"/>
        <v>46519</v>
      </c>
      <c r="B289" s="15">
        <f>SUMIFS(LANCAMENTOS!$E$6:$E$505,LANCAMENTOS!$B$6:$B$505,A289,LANCAMENTOS!$G$6:$G$505,"Realizado")</f>
        <v>0</v>
      </c>
      <c r="C289" s="15">
        <f>SUMIFS(LANCAMENTOS!$F$6:$F$505,LANCAMENTOS!$B$6:$B$505,A289,LANCAMENTOS!$G$6:$G$505,"Realizado")</f>
        <v>0</v>
      </c>
      <c r="D289" s="15" t="str">
        <f ca="1">IF(A289&gt;TODAY(),"",CONFIG!$B$7+SUMIFS(LANCAMENTOS!$E$6:$E$505,LANCAMENTOS!$B$6:$B$505,"&gt;="&amp;CONFIG!$B$5,LANCAMENTOS!$B$6:$B$505,"&lt;="&amp;A289,LANCAMENTOS!$G$6:$G$505,"Realizado")-SUMIFS(LANCAMENTOS!$F$6:$F$505,LANCAMENTOS!$B$6:$B$505,"&gt;="&amp;CONFIG!$B$5,LANCAMENTOS!$B$6:$B$505,"&lt;="&amp;A289,LANCAMENTOS!$G$6:$G$505,"Realizado"))</f>
        <v/>
      </c>
      <c r="E289" s="15">
        <f>SUMIFS(LANCAMENTOS!$E$6:$E$505,LANCAMENTOS!$B$6:$B$505,A289,LANCAMENTOS!$G$6:$G$505,"Previsto")</f>
        <v>0</v>
      </c>
      <c r="F289" s="15">
        <f>SUMIFS(LANCAMENTOS!$F$6:$F$505,LANCAMENTOS!$B$6:$B$505,A289,LANCAMENTOS!$G$6:$G$505,"Previsto")</f>
        <v>0</v>
      </c>
      <c r="G289" s="15">
        <f>CONFIG!$B$7+SUMIFS(LANCAMENTOS!$E$6:$E$505,LANCAMENTOS!$B$6:$B$505,"&gt;="&amp;CONFIG!$B$5,LANCAMENTOS!$B$6:$B$505,"&lt;="&amp;A289)-SUMIFS(LANCAMENTOS!$F$6:$F$505,LANCAMENTOS!$B$6:$B$505,"&gt;="&amp;CONFIG!$B$5,LANCAMENTOS!$B$6:$B$505,"&lt;="&amp;A289)</f>
        <v>17800</v>
      </c>
      <c r="H289" s="14" t="str">
        <f t="shared" si="8"/>
        <v>OK</v>
      </c>
      <c r="I289" s="15" t="str">
        <f ca="1">IF(AND(A289&gt;=TODAY(),A289&lt;=TODAY()+CONFIG!$B$6),G289,"")</f>
        <v/>
      </c>
      <c r="J289" s="14" t="str">
        <f ca="1">IF(AND(A289&gt;=TODAY(),A289&lt;=TODAY()+CONFIG!$B$6,G289&lt;0),"FALTA DE CAIXA","")</f>
        <v/>
      </c>
    </row>
    <row r="290" spans="1:10">
      <c r="A290" s="17">
        <f t="shared" si="9"/>
        <v>46520</v>
      </c>
      <c r="B290" s="15">
        <f>SUMIFS(LANCAMENTOS!$E$6:$E$505,LANCAMENTOS!$B$6:$B$505,A290,LANCAMENTOS!$G$6:$G$505,"Realizado")</f>
        <v>0</v>
      </c>
      <c r="C290" s="15">
        <f>SUMIFS(LANCAMENTOS!$F$6:$F$505,LANCAMENTOS!$B$6:$B$505,A290,LANCAMENTOS!$G$6:$G$505,"Realizado")</f>
        <v>0</v>
      </c>
      <c r="D290" s="15" t="str">
        <f ca="1">IF(A290&gt;TODAY(),"",CONFIG!$B$7+SUMIFS(LANCAMENTOS!$E$6:$E$505,LANCAMENTOS!$B$6:$B$505,"&gt;="&amp;CONFIG!$B$5,LANCAMENTOS!$B$6:$B$505,"&lt;="&amp;A290,LANCAMENTOS!$G$6:$G$505,"Realizado")-SUMIFS(LANCAMENTOS!$F$6:$F$505,LANCAMENTOS!$B$6:$B$505,"&gt;="&amp;CONFIG!$B$5,LANCAMENTOS!$B$6:$B$505,"&lt;="&amp;A290,LANCAMENTOS!$G$6:$G$505,"Realizado"))</f>
        <v/>
      </c>
      <c r="E290" s="15">
        <f>SUMIFS(LANCAMENTOS!$E$6:$E$505,LANCAMENTOS!$B$6:$B$505,A290,LANCAMENTOS!$G$6:$G$505,"Previsto")</f>
        <v>0</v>
      </c>
      <c r="F290" s="15">
        <f>SUMIFS(LANCAMENTOS!$F$6:$F$505,LANCAMENTOS!$B$6:$B$505,A290,LANCAMENTOS!$G$6:$G$505,"Previsto")</f>
        <v>0</v>
      </c>
      <c r="G290" s="15">
        <f>CONFIG!$B$7+SUMIFS(LANCAMENTOS!$E$6:$E$505,LANCAMENTOS!$B$6:$B$505,"&gt;="&amp;CONFIG!$B$5,LANCAMENTOS!$B$6:$B$505,"&lt;="&amp;A290)-SUMIFS(LANCAMENTOS!$F$6:$F$505,LANCAMENTOS!$B$6:$B$505,"&gt;="&amp;CONFIG!$B$5,LANCAMENTOS!$B$6:$B$505,"&lt;="&amp;A290)</f>
        <v>17800</v>
      </c>
      <c r="H290" s="14" t="str">
        <f t="shared" si="8"/>
        <v>OK</v>
      </c>
      <c r="I290" s="15" t="str">
        <f ca="1">IF(AND(A290&gt;=TODAY(),A290&lt;=TODAY()+CONFIG!$B$6),G290,"")</f>
        <v/>
      </c>
      <c r="J290" s="14" t="str">
        <f ca="1">IF(AND(A290&gt;=TODAY(),A290&lt;=TODAY()+CONFIG!$B$6,G290&lt;0),"FALTA DE CAIXA","")</f>
        <v/>
      </c>
    </row>
    <row r="291" spans="1:10">
      <c r="A291" s="17">
        <f t="shared" si="9"/>
        <v>46521</v>
      </c>
      <c r="B291" s="15">
        <f>SUMIFS(LANCAMENTOS!$E$6:$E$505,LANCAMENTOS!$B$6:$B$505,A291,LANCAMENTOS!$G$6:$G$505,"Realizado")</f>
        <v>0</v>
      </c>
      <c r="C291" s="15">
        <f>SUMIFS(LANCAMENTOS!$F$6:$F$505,LANCAMENTOS!$B$6:$B$505,A291,LANCAMENTOS!$G$6:$G$505,"Realizado")</f>
        <v>0</v>
      </c>
      <c r="D291" s="15" t="str">
        <f ca="1">IF(A291&gt;TODAY(),"",CONFIG!$B$7+SUMIFS(LANCAMENTOS!$E$6:$E$505,LANCAMENTOS!$B$6:$B$505,"&gt;="&amp;CONFIG!$B$5,LANCAMENTOS!$B$6:$B$505,"&lt;="&amp;A291,LANCAMENTOS!$G$6:$G$505,"Realizado")-SUMIFS(LANCAMENTOS!$F$6:$F$505,LANCAMENTOS!$B$6:$B$505,"&gt;="&amp;CONFIG!$B$5,LANCAMENTOS!$B$6:$B$505,"&lt;="&amp;A291,LANCAMENTOS!$G$6:$G$505,"Realizado"))</f>
        <v/>
      </c>
      <c r="E291" s="15">
        <f>SUMIFS(LANCAMENTOS!$E$6:$E$505,LANCAMENTOS!$B$6:$B$505,A291,LANCAMENTOS!$G$6:$G$505,"Previsto")</f>
        <v>0</v>
      </c>
      <c r="F291" s="15">
        <f>SUMIFS(LANCAMENTOS!$F$6:$F$505,LANCAMENTOS!$B$6:$B$505,A291,LANCAMENTOS!$G$6:$G$505,"Previsto")</f>
        <v>0</v>
      </c>
      <c r="G291" s="15">
        <f>CONFIG!$B$7+SUMIFS(LANCAMENTOS!$E$6:$E$505,LANCAMENTOS!$B$6:$B$505,"&gt;="&amp;CONFIG!$B$5,LANCAMENTOS!$B$6:$B$505,"&lt;="&amp;A291)-SUMIFS(LANCAMENTOS!$F$6:$F$505,LANCAMENTOS!$B$6:$B$505,"&gt;="&amp;CONFIG!$B$5,LANCAMENTOS!$B$6:$B$505,"&lt;="&amp;A291)</f>
        <v>17800</v>
      </c>
      <c r="H291" s="14" t="str">
        <f t="shared" si="8"/>
        <v>OK</v>
      </c>
      <c r="I291" s="15" t="str">
        <f ca="1">IF(AND(A291&gt;=TODAY(),A291&lt;=TODAY()+CONFIG!$B$6),G291,"")</f>
        <v/>
      </c>
      <c r="J291" s="14" t="str">
        <f ca="1">IF(AND(A291&gt;=TODAY(),A291&lt;=TODAY()+CONFIG!$B$6,G291&lt;0),"FALTA DE CAIXA","")</f>
        <v/>
      </c>
    </row>
    <row r="292" spans="1:10">
      <c r="A292" s="17">
        <f t="shared" si="9"/>
        <v>46522</v>
      </c>
      <c r="B292" s="15">
        <f>SUMIFS(LANCAMENTOS!$E$6:$E$505,LANCAMENTOS!$B$6:$B$505,A292,LANCAMENTOS!$G$6:$G$505,"Realizado")</f>
        <v>0</v>
      </c>
      <c r="C292" s="15">
        <f>SUMIFS(LANCAMENTOS!$F$6:$F$505,LANCAMENTOS!$B$6:$B$505,A292,LANCAMENTOS!$G$6:$G$505,"Realizado")</f>
        <v>0</v>
      </c>
      <c r="D292" s="15" t="str">
        <f ca="1">IF(A292&gt;TODAY(),"",CONFIG!$B$7+SUMIFS(LANCAMENTOS!$E$6:$E$505,LANCAMENTOS!$B$6:$B$505,"&gt;="&amp;CONFIG!$B$5,LANCAMENTOS!$B$6:$B$505,"&lt;="&amp;A292,LANCAMENTOS!$G$6:$G$505,"Realizado")-SUMIFS(LANCAMENTOS!$F$6:$F$505,LANCAMENTOS!$B$6:$B$505,"&gt;="&amp;CONFIG!$B$5,LANCAMENTOS!$B$6:$B$505,"&lt;="&amp;A292,LANCAMENTOS!$G$6:$G$505,"Realizado"))</f>
        <v/>
      </c>
      <c r="E292" s="15">
        <f>SUMIFS(LANCAMENTOS!$E$6:$E$505,LANCAMENTOS!$B$6:$B$505,A292,LANCAMENTOS!$G$6:$G$505,"Previsto")</f>
        <v>0</v>
      </c>
      <c r="F292" s="15">
        <f>SUMIFS(LANCAMENTOS!$F$6:$F$505,LANCAMENTOS!$B$6:$B$505,A292,LANCAMENTOS!$G$6:$G$505,"Previsto")</f>
        <v>0</v>
      </c>
      <c r="G292" s="15">
        <f>CONFIG!$B$7+SUMIFS(LANCAMENTOS!$E$6:$E$505,LANCAMENTOS!$B$6:$B$505,"&gt;="&amp;CONFIG!$B$5,LANCAMENTOS!$B$6:$B$505,"&lt;="&amp;A292)-SUMIFS(LANCAMENTOS!$F$6:$F$505,LANCAMENTOS!$B$6:$B$505,"&gt;="&amp;CONFIG!$B$5,LANCAMENTOS!$B$6:$B$505,"&lt;="&amp;A292)</f>
        <v>17800</v>
      </c>
      <c r="H292" s="14" t="str">
        <f t="shared" si="8"/>
        <v>OK</v>
      </c>
      <c r="I292" s="15" t="str">
        <f ca="1">IF(AND(A292&gt;=TODAY(),A292&lt;=TODAY()+CONFIG!$B$6),G292,"")</f>
        <v/>
      </c>
      <c r="J292" s="14" t="str">
        <f ca="1">IF(AND(A292&gt;=TODAY(),A292&lt;=TODAY()+CONFIG!$B$6,G292&lt;0),"FALTA DE CAIXA","")</f>
        <v/>
      </c>
    </row>
    <row r="293" spans="1:10">
      <c r="A293" s="17">
        <f t="shared" si="9"/>
        <v>46523</v>
      </c>
      <c r="B293" s="15">
        <f>SUMIFS(LANCAMENTOS!$E$6:$E$505,LANCAMENTOS!$B$6:$B$505,A293,LANCAMENTOS!$G$6:$G$505,"Realizado")</f>
        <v>0</v>
      </c>
      <c r="C293" s="15">
        <f>SUMIFS(LANCAMENTOS!$F$6:$F$505,LANCAMENTOS!$B$6:$B$505,A293,LANCAMENTOS!$G$6:$G$505,"Realizado")</f>
        <v>0</v>
      </c>
      <c r="D293" s="15" t="str">
        <f ca="1">IF(A293&gt;TODAY(),"",CONFIG!$B$7+SUMIFS(LANCAMENTOS!$E$6:$E$505,LANCAMENTOS!$B$6:$B$505,"&gt;="&amp;CONFIG!$B$5,LANCAMENTOS!$B$6:$B$505,"&lt;="&amp;A293,LANCAMENTOS!$G$6:$G$505,"Realizado")-SUMIFS(LANCAMENTOS!$F$6:$F$505,LANCAMENTOS!$B$6:$B$505,"&gt;="&amp;CONFIG!$B$5,LANCAMENTOS!$B$6:$B$505,"&lt;="&amp;A293,LANCAMENTOS!$G$6:$G$505,"Realizado"))</f>
        <v/>
      </c>
      <c r="E293" s="15">
        <f>SUMIFS(LANCAMENTOS!$E$6:$E$505,LANCAMENTOS!$B$6:$B$505,A293,LANCAMENTOS!$G$6:$G$505,"Previsto")</f>
        <v>0</v>
      </c>
      <c r="F293" s="15">
        <f>SUMIFS(LANCAMENTOS!$F$6:$F$505,LANCAMENTOS!$B$6:$B$505,A293,LANCAMENTOS!$G$6:$G$505,"Previsto")</f>
        <v>0</v>
      </c>
      <c r="G293" s="15">
        <f>CONFIG!$B$7+SUMIFS(LANCAMENTOS!$E$6:$E$505,LANCAMENTOS!$B$6:$B$505,"&gt;="&amp;CONFIG!$B$5,LANCAMENTOS!$B$6:$B$505,"&lt;="&amp;A293)-SUMIFS(LANCAMENTOS!$F$6:$F$505,LANCAMENTOS!$B$6:$B$505,"&gt;="&amp;CONFIG!$B$5,LANCAMENTOS!$B$6:$B$505,"&lt;="&amp;A293)</f>
        <v>17800</v>
      </c>
      <c r="H293" s="14" t="str">
        <f t="shared" si="8"/>
        <v>OK</v>
      </c>
      <c r="I293" s="15" t="str">
        <f ca="1">IF(AND(A293&gt;=TODAY(),A293&lt;=TODAY()+CONFIG!$B$6),G293,"")</f>
        <v/>
      </c>
      <c r="J293" s="14" t="str">
        <f ca="1">IF(AND(A293&gt;=TODAY(),A293&lt;=TODAY()+CONFIG!$B$6,G293&lt;0),"FALTA DE CAIXA","")</f>
        <v/>
      </c>
    </row>
    <row r="294" spans="1:10">
      <c r="A294" s="17">
        <f t="shared" si="9"/>
        <v>46524</v>
      </c>
      <c r="B294" s="15">
        <f>SUMIFS(LANCAMENTOS!$E$6:$E$505,LANCAMENTOS!$B$6:$B$505,A294,LANCAMENTOS!$G$6:$G$505,"Realizado")</f>
        <v>0</v>
      </c>
      <c r="C294" s="15">
        <f>SUMIFS(LANCAMENTOS!$F$6:$F$505,LANCAMENTOS!$B$6:$B$505,A294,LANCAMENTOS!$G$6:$G$505,"Realizado")</f>
        <v>0</v>
      </c>
      <c r="D294" s="15" t="str">
        <f ca="1">IF(A294&gt;TODAY(),"",CONFIG!$B$7+SUMIFS(LANCAMENTOS!$E$6:$E$505,LANCAMENTOS!$B$6:$B$505,"&gt;="&amp;CONFIG!$B$5,LANCAMENTOS!$B$6:$B$505,"&lt;="&amp;A294,LANCAMENTOS!$G$6:$G$505,"Realizado")-SUMIFS(LANCAMENTOS!$F$6:$F$505,LANCAMENTOS!$B$6:$B$505,"&gt;="&amp;CONFIG!$B$5,LANCAMENTOS!$B$6:$B$505,"&lt;="&amp;A294,LANCAMENTOS!$G$6:$G$505,"Realizado"))</f>
        <v/>
      </c>
      <c r="E294" s="15">
        <f>SUMIFS(LANCAMENTOS!$E$6:$E$505,LANCAMENTOS!$B$6:$B$505,A294,LANCAMENTOS!$G$6:$G$505,"Previsto")</f>
        <v>0</v>
      </c>
      <c r="F294" s="15">
        <f>SUMIFS(LANCAMENTOS!$F$6:$F$505,LANCAMENTOS!$B$6:$B$505,A294,LANCAMENTOS!$G$6:$G$505,"Previsto")</f>
        <v>0</v>
      </c>
      <c r="G294" s="15">
        <f>CONFIG!$B$7+SUMIFS(LANCAMENTOS!$E$6:$E$505,LANCAMENTOS!$B$6:$B$505,"&gt;="&amp;CONFIG!$B$5,LANCAMENTOS!$B$6:$B$505,"&lt;="&amp;A294)-SUMIFS(LANCAMENTOS!$F$6:$F$505,LANCAMENTOS!$B$6:$B$505,"&gt;="&amp;CONFIG!$B$5,LANCAMENTOS!$B$6:$B$505,"&lt;="&amp;A294)</f>
        <v>17800</v>
      </c>
      <c r="H294" s="14" t="str">
        <f t="shared" si="8"/>
        <v>OK</v>
      </c>
      <c r="I294" s="15" t="str">
        <f ca="1">IF(AND(A294&gt;=TODAY(),A294&lt;=TODAY()+CONFIG!$B$6),G294,"")</f>
        <v/>
      </c>
      <c r="J294" s="14" t="str">
        <f ca="1">IF(AND(A294&gt;=TODAY(),A294&lt;=TODAY()+CONFIG!$B$6,G294&lt;0),"FALTA DE CAIXA","")</f>
        <v/>
      </c>
    </row>
    <row r="295" spans="1:10">
      <c r="A295" s="17">
        <f t="shared" si="9"/>
        <v>46525</v>
      </c>
      <c r="B295" s="15">
        <f>SUMIFS(LANCAMENTOS!$E$6:$E$505,LANCAMENTOS!$B$6:$B$505,A295,LANCAMENTOS!$G$6:$G$505,"Realizado")</f>
        <v>0</v>
      </c>
      <c r="C295" s="15">
        <f>SUMIFS(LANCAMENTOS!$F$6:$F$505,LANCAMENTOS!$B$6:$B$505,A295,LANCAMENTOS!$G$6:$G$505,"Realizado")</f>
        <v>0</v>
      </c>
      <c r="D295" s="15" t="str">
        <f ca="1">IF(A295&gt;TODAY(),"",CONFIG!$B$7+SUMIFS(LANCAMENTOS!$E$6:$E$505,LANCAMENTOS!$B$6:$B$505,"&gt;="&amp;CONFIG!$B$5,LANCAMENTOS!$B$6:$B$505,"&lt;="&amp;A295,LANCAMENTOS!$G$6:$G$505,"Realizado")-SUMIFS(LANCAMENTOS!$F$6:$F$505,LANCAMENTOS!$B$6:$B$505,"&gt;="&amp;CONFIG!$B$5,LANCAMENTOS!$B$6:$B$505,"&lt;="&amp;A295,LANCAMENTOS!$G$6:$G$505,"Realizado"))</f>
        <v/>
      </c>
      <c r="E295" s="15">
        <f>SUMIFS(LANCAMENTOS!$E$6:$E$505,LANCAMENTOS!$B$6:$B$505,A295,LANCAMENTOS!$G$6:$G$505,"Previsto")</f>
        <v>0</v>
      </c>
      <c r="F295" s="15">
        <f>SUMIFS(LANCAMENTOS!$F$6:$F$505,LANCAMENTOS!$B$6:$B$505,A295,LANCAMENTOS!$G$6:$G$505,"Previsto")</f>
        <v>0</v>
      </c>
      <c r="G295" s="15">
        <f>CONFIG!$B$7+SUMIFS(LANCAMENTOS!$E$6:$E$505,LANCAMENTOS!$B$6:$B$505,"&gt;="&amp;CONFIG!$B$5,LANCAMENTOS!$B$6:$B$505,"&lt;="&amp;A295)-SUMIFS(LANCAMENTOS!$F$6:$F$505,LANCAMENTOS!$B$6:$B$505,"&gt;="&amp;CONFIG!$B$5,LANCAMENTOS!$B$6:$B$505,"&lt;="&amp;A295)</f>
        <v>17800</v>
      </c>
      <c r="H295" s="14" t="str">
        <f t="shared" si="8"/>
        <v>OK</v>
      </c>
      <c r="I295" s="15" t="str">
        <f ca="1">IF(AND(A295&gt;=TODAY(),A295&lt;=TODAY()+CONFIG!$B$6),G295,"")</f>
        <v/>
      </c>
      <c r="J295" s="14" t="str">
        <f ca="1">IF(AND(A295&gt;=TODAY(),A295&lt;=TODAY()+CONFIG!$B$6,G295&lt;0),"FALTA DE CAIXA","")</f>
        <v/>
      </c>
    </row>
    <row r="296" spans="1:10">
      <c r="A296" s="17">
        <f t="shared" si="9"/>
        <v>46526</v>
      </c>
      <c r="B296" s="15">
        <f>SUMIFS(LANCAMENTOS!$E$6:$E$505,LANCAMENTOS!$B$6:$B$505,A296,LANCAMENTOS!$G$6:$G$505,"Realizado")</f>
        <v>0</v>
      </c>
      <c r="C296" s="15">
        <f>SUMIFS(LANCAMENTOS!$F$6:$F$505,LANCAMENTOS!$B$6:$B$505,A296,LANCAMENTOS!$G$6:$G$505,"Realizado")</f>
        <v>0</v>
      </c>
      <c r="D296" s="15" t="str">
        <f ca="1">IF(A296&gt;TODAY(),"",CONFIG!$B$7+SUMIFS(LANCAMENTOS!$E$6:$E$505,LANCAMENTOS!$B$6:$B$505,"&gt;="&amp;CONFIG!$B$5,LANCAMENTOS!$B$6:$B$505,"&lt;="&amp;A296,LANCAMENTOS!$G$6:$G$505,"Realizado")-SUMIFS(LANCAMENTOS!$F$6:$F$505,LANCAMENTOS!$B$6:$B$505,"&gt;="&amp;CONFIG!$B$5,LANCAMENTOS!$B$6:$B$505,"&lt;="&amp;A296,LANCAMENTOS!$G$6:$G$505,"Realizado"))</f>
        <v/>
      </c>
      <c r="E296" s="15">
        <f>SUMIFS(LANCAMENTOS!$E$6:$E$505,LANCAMENTOS!$B$6:$B$505,A296,LANCAMENTOS!$G$6:$G$505,"Previsto")</f>
        <v>0</v>
      </c>
      <c r="F296" s="15">
        <f>SUMIFS(LANCAMENTOS!$F$6:$F$505,LANCAMENTOS!$B$6:$B$505,A296,LANCAMENTOS!$G$6:$G$505,"Previsto")</f>
        <v>0</v>
      </c>
      <c r="G296" s="15">
        <f>CONFIG!$B$7+SUMIFS(LANCAMENTOS!$E$6:$E$505,LANCAMENTOS!$B$6:$B$505,"&gt;="&amp;CONFIG!$B$5,LANCAMENTOS!$B$6:$B$505,"&lt;="&amp;A296)-SUMIFS(LANCAMENTOS!$F$6:$F$505,LANCAMENTOS!$B$6:$B$505,"&gt;="&amp;CONFIG!$B$5,LANCAMENTOS!$B$6:$B$505,"&lt;="&amp;A296)</f>
        <v>17800</v>
      </c>
      <c r="H296" s="14" t="str">
        <f t="shared" si="8"/>
        <v>OK</v>
      </c>
      <c r="I296" s="15" t="str">
        <f ca="1">IF(AND(A296&gt;=TODAY(),A296&lt;=TODAY()+CONFIG!$B$6),G296,"")</f>
        <v/>
      </c>
      <c r="J296" s="14" t="str">
        <f ca="1">IF(AND(A296&gt;=TODAY(),A296&lt;=TODAY()+CONFIG!$B$6,G296&lt;0),"FALTA DE CAIXA","")</f>
        <v/>
      </c>
    </row>
    <row r="297" spans="1:10">
      <c r="A297" s="17">
        <f t="shared" si="9"/>
        <v>46527</v>
      </c>
      <c r="B297" s="15">
        <f>SUMIFS(LANCAMENTOS!$E$6:$E$505,LANCAMENTOS!$B$6:$B$505,A297,LANCAMENTOS!$G$6:$G$505,"Realizado")</f>
        <v>0</v>
      </c>
      <c r="C297" s="15">
        <f>SUMIFS(LANCAMENTOS!$F$6:$F$505,LANCAMENTOS!$B$6:$B$505,A297,LANCAMENTOS!$G$6:$G$505,"Realizado")</f>
        <v>0</v>
      </c>
      <c r="D297" s="15" t="str">
        <f ca="1">IF(A297&gt;TODAY(),"",CONFIG!$B$7+SUMIFS(LANCAMENTOS!$E$6:$E$505,LANCAMENTOS!$B$6:$B$505,"&gt;="&amp;CONFIG!$B$5,LANCAMENTOS!$B$6:$B$505,"&lt;="&amp;A297,LANCAMENTOS!$G$6:$G$505,"Realizado")-SUMIFS(LANCAMENTOS!$F$6:$F$505,LANCAMENTOS!$B$6:$B$505,"&gt;="&amp;CONFIG!$B$5,LANCAMENTOS!$B$6:$B$505,"&lt;="&amp;A297,LANCAMENTOS!$G$6:$G$505,"Realizado"))</f>
        <v/>
      </c>
      <c r="E297" s="15">
        <f>SUMIFS(LANCAMENTOS!$E$6:$E$505,LANCAMENTOS!$B$6:$B$505,A297,LANCAMENTOS!$G$6:$G$505,"Previsto")</f>
        <v>0</v>
      </c>
      <c r="F297" s="15">
        <f>SUMIFS(LANCAMENTOS!$F$6:$F$505,LANCAMENTOS!$B$6:$B$505,A297,LANCAMENTOS!$G$6:$G$505,"Previsto")</f>
        <v>0</v>
      </c>
      <c r="G297" s="15">
        <f>CONFIG!$B$7+SUMIFS(LANCAMENTOS!$E$6:$E$505,LANCAMENTOS!$B$6:$B$505,"&gt;="&amp;CONFIG!$B$5,LANCAMENTOS!$B$6:$B$505,"&lt;="&amp;A297)-SUMIFS(LANCAMENTOS!$F$6:$F$505,LANCAMENTOS!$B$6:$B$505,"&gt;="&amp;CONFIG!$B$5,LANCAMENTOS!$B$6:$B$505,"&lt;="&amp;A297)</f>
        <v>17800</v>
      </c>
      <c r="H297" s="14" t="str">
        <f t="shared" si="8"/>
        <v>OK</v>
      </c>
      <c r="I297" s="15" t="str">
        <f ca="1">IF(AND(A297&gt;=TODAY(),A297&lt;=TODAY()+CONFIG!$B$6),G297,"")</f>
        <v/>
      </c>
      <c r="J297" s="14" t="str">
        <f ca="1">IF(AND(A297&gt;=TODAY(),A297&lt;=TODAY()+CONFIG!$B$6,G297&lt;0),"FALTA DE CAIXA","")</f>
        <v/>
      </c>
    </row>
    <row r="298" spans="1:10">
      <c r="A298" s="17">
        <f t="shared" si="9"/>
        <v>46528</v>
      </c>
      <c r="B298" s="15">
        <f>SUMIFS(LANCAMENTOS!$E$6:$E$505,LANCAMENTOS!$B$6:$B$505,A298,LANCAMENTOS!$G$6:$G$505,"Realizado")</f>
        <v>0</v>
      </c>
      <c r="C298" s="15">
        <f>SUMIFS(LANCAMENTOS!$F$6:$F$505,LANCAMENTOS!$B$6:$B$505,A298,LANCAMENTOS!$G$6:$G$505,"Realizado")</f>
        <v>0</v>
      </c>
      <c r="D298" s="15" t="str">
        <f ca="1">IF(A298&gt;TODAY(),"",CONFIG!$B$7+SUMIFS(LANCAMENTOS!$E$6:$E$505,LANCAMENTOS!$B$6:$B$505,"&gt;="&amp;CONFIG!$B$5,LANCAMENTOS!$B$6:$B$505,"&lt;="&amp;A298,LANCAMENTOS!$G$6:$G$505,"Realizado")-SUMIFS(LANCAMENTOS!$F$6:$F$505,LANCAMENTOS!$B$6:$B$505,"&gt;="&amp;CONFIG!$B$5,LANCAMENTOS!$B$6:$B$505,"&lt;="&amp;A298,LANCAMENTOS!$G$6:$G$505,"Realizado"))</f>
        <v/>
      </c>
      <c r="E298" s="15">
        <f>SUMIFS(LANCAMENTOS!$E$6:$E$505,LANCAMENTOS!$B$6:$B$505,A298,LANCAMENTOS!$G$6:$G$505,"Previsto")</f>
        <v>0</v>
      </c>
      <c r="F298" s="15">
        <f>SUMIFS(LANCAMENTOS!$F$6:$F$505,LANCAMENTOS!$B$6:$B$505,A298,LANCAMENTOS!$G$6:$G$505,"Previsto")</f>
        <v>0</v>
      </c>
      <c r="G298" s="15">
        <f>CONFIG!$B$7+SUMIFS(LANCAMENTOS!$E$6:$E$505,LANCAMENTOS!$B$6:$B$505,"&gt;="&amp;CONFIG!$B$5,LANCAMENTOS!$B$6:$B$505,"&lt;="&amp;A298)-SUMIFS(LANCAMENTOS!$F$6:$F$505,LANCAMENTOS!$B$6:$B$505,"&gt;="&amp;CONFIG!$B$5,LANCAMENTOS!$B$6:$B$505,"&lt;="&amp;A298)</f>
        <v>17800</v>
      </c>
      <c r="H298" s="14" t="str">
        <f t="shared" si="8"/>
        <v>OK</v>
      </c>
      <c r="I298" s="15" t="str">
        <f ca="1">IF(AND(A298&gt;=TODAY(),A298&lt;=TODAY()+CONFIG!$B$6),G298,"")</f>
        <v/>
      </c>
      <c r="J298" s="14" t="str">
        <f ca="1">IF(AND(A298&gt;=TODAY(),A298&lt;=TODAY()+CONFIG!$B$6,G298&lt;0),"FALTA DE CAIXA","")</f>
        <v/>
      </c>
    </row>
    <row r="299" spans="1:10">
      <c r="A299" s="17">
        <f t="shared" si="9"/>
        <v>46529</v>
      </c>
      <c r="B299" s="15">
        <f>SUMIFS(LANCAMENTOS!$E$6:$E$505,LANCAMENTOS!$B$6:$B$505,A299,LANCAMENTOS!$G$6:$G$505,"Realizado")</f>
        <v>0</v>
      </c>
      <c r="C299" s="15">
        <f>SUMIFS(LANCAMENTOS!$F$6:$F$505,LANCAMENTOS!$B$6:$B$505,A299,LANCAMENTOS!$G$6:$G$505,"Realizado")</f>
        <v>0</v>
      </c>
      <c r="D299" s="15" t="str">
        <f ca="1">IF(A299&gt;TODAY(),"",CONFIG!$B$7+SUMIFS(LANCAMENTOS!$E$6:$E$505,LANCAMENTOS!$B$6:$B$505,"&gt;="&amp;CONFIG!$B$5,LANCAMENTOS!$B$6:$B$505,"&lt;="&amp;A299,LANCAMENTOS!$G$6:$G$505,"Realizado")-SUMIFS(LANCAMENTOS!$F$6:$F$505,LANCAMENTOS!$B$6:$B$505,"&gt;="&amp;CONFIG!$B$5,LANCAMENTOS!$B$6:$B$505,"&lt;="&amp;A299,LANCAMENTOS!$G$6:$G$505,"Realizado"))</f>
        <v/>
      </c>
      <c r="E299" s="15">
        <f>SUMIFS(LANCAMENTOS!$E$6:$E$505,LANCAMENTOS!$B$6:$B$505,A299,LANCAMENTOS!$G$6:$G$505,"Previsto")</f>
        <v>0</v>
      </c>
      <c r="F299" s="15">
        <f>SUMIFS(LANCAMENTOS!$F$6:$F$505,LANCAMENTOS!$B$6:$B$505,A299,LANCAMENTOS!$G$6:$G$505,"Previsto")</f>
        <v>0</v>
      </c>
      <c r="G299" s="15">
        <f>CONFIG!$B$7+SUMIFS(LANCAMENTOS!$E$6:$E$505,LANCAMENTOS!$B$6:$B$505,"&gt;="&amp;CONFIG!$B$5,LANCAMENTOS!$B$6:$B$505,"&lt;="&amp;A299)-SUMIFS(LANCAMENTOS!$F$6:$F$505,LANCAMENTOS!$B$6:$B$505,"&gt;="&amp;CONFIG!$B$5,LANCAMENTOS!$B$6:$B$505,"&lt;="&amp;A299)</f>
        <v>17800</v>
      </c>
      <c r="H299" s="14" t="str">
        <f t="shared" si="8"/>
        <v>OK</v>
      </c>
      <c r="I299" s="15" t="str">
        <f ca="1">IF(AND(A299&gt;=TODAY(),A299&lt;=TODAY()+CONFIG!$B$6),G299,"")</f>
        <v/>
      </c>
      <c r="J299" s="14" t="str">
        <f ca="1">IF(AND(A299&gt;=TODAY(),A299&lt;=TODAY()+CONFIG!$B$6,G299&lt;0),"FALTA DE CAIXA","")</f>
        <v/>
      </c>
    </row>
    <row r="300" spans="1:10">
      <c r="A300" s="17">
        <f t="shared" si="9"/>
        <v>46530</v>
      </c>
      <c r="B300" s="15">
        <f>SUMIFS(LANCAMENTOS!$E$6:$E$505,LANCAMENTOS!$B$6:$B$505,A300,LANCAMENTOS!$G$6:$G$505,"Realizado")</f>
        <v>0</v>
      </c>
      <c r="C300" s="15">
        <f>SUMIFS(LANCAMENTOS!$F$6:$F$505,LANCAMENTOS!$B$6:$B$505,A300,LANCAMENTOS!$G$6:$G$505,"Realizado")</f>
        <v>0</v>
      </c>
      <c r="D300" s="15" t="str">
        <f ca="1">IF(A300&gt;TODAY(),"",CONFIG!$B$7+SUMIFS(LANCAMENTOS!$E$6:$E$505,LANCAMENTOS!$B$6:$B$505,"&gt;="&amp;CONFIG!$B$5,LANCAMENTOS!$B$6:$B$505,"&lt;="&amp;A300,LANCAMENTOS!$G$6:$G$505,"Realizado")-SUMIFS(LANCAMENTOS!$F$6:$F$505,LANCAMENTOS!$B$6:$B$505,"&gt;="&amp;CONFIG!$B$5,LANCAMENTOS!$B$6:$B$505,"&lt;="&amp;A300,LANCAMENTOS!$G$6:$G$505,"Realizado"))</f>
        <v/>
      </c>
      <c r="E300" s="15">
        <f>SUMIFS(LANCAMENTOS!$E$6:$E$505,LANCAMENTOS!$B$6:$B$505,A300,LANCAMENTOS!$G$6:$G$505,"Previsto")</f>
        <v>0</v>
      </c>
      <c r="F300" s="15">
        <f>SUMIFS(LANCAMENTOS!$F$6:$F$505,LANCAMENTOS!$B$6:$B$505,A300,LANCAMENTOS!$G$6:$G$505,"Previsto")</f>
        <v>0</v>
      </c>
      <c r="G300" s="15">
        <f>CONFIG!$B$7+SUMIFS(LANCAMENTOS!$E$6:$E$505,LANCAMENTOS!$B$6:$B$505,"&gt;="&amp;CONFIG!$B$5,LANCAMENTOS!$B$6:$B$505,"&lt;="&amp;A300)-SUMIFS(LANCAMENTOS!$F$6:$F$505,LANCAMENTOS!$B$6:$B$505,"&gt;="&amp;CONFIG!$B$5,LANCAMENTOS!$B$6:$B$505,"&lt;="&amp;A300)</f>
        <v>17800</v>
      </c>
      <c r="H300" s="14" t="str">
        <f t="shared" si="8"/>
        <v>OK</v>
      </c>
      <c r="I300" s="15" t="str">
        <f ca="1">IF(AND(A300&gt;=TODAY(),A300&lt;=TODAY()+CONFIG!$B$6),G300,"")</f>
        <v/>
      </c>
      <c r="J300" s="14" t="str">
        <f ca="1">IF(AND(A300&gt;=TODAY(),A300&lt;=TODAY()+CONFIG!$B$6,G300&lt;0),"FALTA DE CAIXA","")</f>
        <v/>
      </c>
    </row>
    <row r="301" spans="1:10">
      <c r="A301" s="17">
        <f t="shared" si="9"/>
        <v>46531</v>
      </c>
      <c r="B301" s="15">
        <f>SUMIFS(LANCAMENTOS!$E$6:$E$505,LANCAMENTOS!$B$6:$B$505,A301,LANCAMENTOS!$G$6:$G$505,"Realizado")</f>
        <v>0</v>
      </c>
      <c r="C301" s="15">
        <f>SUMIFS(LANCAMENTOS!$F$6:$F$505,LANCAMENTOS!$B$6:$B$505,A301,LANCAMENTOS!$G$6:$G$505,"Realizado")</f>
        <v>0</v>
      </c>
      <c r="D301" s="15" t="str">
        <f ca="1">IF(A301&gt;TODAY(),"",CONFIG!$B$7+SUMIFS(LANCAMENTOS!$E$6:$E$505,LANCAMENTOS!$B$6:$B$505,"&gt;="&amp;CONFIG!$B$5,LANCAMENTOS!$B$6:$B$505,"&lt;="&amp;A301,LANCAMENTOS!$G$6:$G$505,"Realizado")-SUMIFS(LANCAMENTOS!$F$6:$F$505,LANCAMENTOS!$B$6:$B$505,"&gt;="&amp;CONFIG!$B$5,LANCAMENTOS!$B$6:$B$505,"&lt;="&amp;A301,LANCAMENTOS!$G$6:$G$505,"Realizado"))</f>
        <v/>
      </c>
      <c r="E301" s="15">
        <f>SUMIFS(LANCAMENTOS!$E$6:$E$505,LANCAMENTOS!$B$6:$B$505,A301,LANCAMENTOS!$G$6:$G$505,"Previsto")</f>
        <v>0</v>
      </c>
      <c r="F301" s="15">
        <f>SUMIFS(LANCAMENTOS!$F$6:$F$505,LANCAMENTOS!$B$6:$B$505,A301,LANCAMENTOS!$G$6:$G$505,"Previsto")</f>
        <v>0</v>
      </c>
      <c r="G301" s="15">
        <f>CONFIG!$B$7+SUMIFS(LANCAMENTOS!$E$6:$E$505,LANCAMENTOS!$B$6:$B$505,"&gt;="&amp;CONFIG!$B$5,LANCAMENTOS!$B$6:$B$505,"&lt;="&amp;A301)-SUMIFS(LANCAMENTOS!$F$6:$F$505,LANCAMENTOS!$B$6:$B$505,"&gt;="&amp;CONFIG!$B$5,LANCAMENTOS!$B$6:$B$505,"&lt;="&amp;A301)</f>
        <v>17800</v>
      </c>
      <c r="H301" s="14" t="str">
        <f t="shared" si="8"/>
        <v>OK</v>
      </c>
      <c r="I301" s="15" t="str">
        <f ca="1">IF(AND(A301&gt;=TODAY(),A301&lt;=TODAY()+CONFIG!$B$6),G301,"")</f>
        <v/>
      </c>
      <c r="J301" s="14" t="str">
        <f ca="1">IF(AND(A301&gt;=TODAY(),A301&lt;=TODAY()+CONFIG!$B$6,G301&lt;0),"FALTA DE CAIXA","")</f>
        <v/>
      </c>
    </row>
    <row r="302" spans="1:10">
      <c r="A302" s="17">
        <f t="shared" si="9"/>
        <v>46532</v>
      </c>
      <c r="B302" s="15">
        <f>SUMIFS(LANCAMENTOS!$E$6:$E$505,LANCAMENTOS!$B$6:$B$505,A302,LANCAMENTOS!$G$6:$G$505,"Realizado")</f>
        <v>0</v>
      </c>
      <c r="C302" s="15">
        <f>SUMIFS(LANCAMENTOS!$F$6:$F$505,LANCAMENTOS!$B$6:$B$505,A302,LANCAMENTOS!$G$6:$G$505,"Realizado")</f>
        <v>0</v>
      </c>
      <c r="D302" s="15" t="str">
        <f ca="1">IF(A302&gt;TODAY(),"",CONFIG!$B$7+SUMIFS(LANCAMENTOS!$E$6:$E$505,LANCAMENTOS!$B$6:$B$505,"&gt;="&amp;CONFIG!$B$5,LANCAMENTOS!$B$6:$B$505,"&lt;="&amp;A302,LANCAMENTOS!$G$6:$G$505,"Realizado")-SUMIFS(LANCAMENTOS!$F$6:$F$505,LANCAMENTOS!$B$6:$B$505,"&gt;="&amp;CONFIG!$B$5,LANCAMENTOS!$B$6:$B$505,"&lt;="&amp;A302,LANCAMENTOS!$G$6:$G$505,"Realizado"))</f>
        <v/>
      </c>
      <c r="E302" s="15">
        <f>SUMIFS(LANCAMENTOS!$E$6:$E$505,LANCAMENTOS!$B$6:$B$505,A302,LANCAMENTOS!$G$6:$G$505,"Previsto")</f>
        <v>0</v>
      </c>
      <c r="F302" s="15">
        <f>SUMIFS(LANCAMENTOS!$F$6:$F$505,LANCAMENTOS!$B$6:$B$505,A302,LANCAMENTOS!$G$6:$G$505,"Previsto")</f>
        <v>0</v>
      </c>
      <c r="G302" s="15">
        <f>CONFIG!$B$7+SUMIFS(LANCAMENTOS!$E$6:$E$505,LANCAMENTOS!$B$6:$B$505,"&gt;="&amp;CONFIG!$B$5,LANCAMENTOS!$B$6:$B$505,"&lt;="&amp;A302)-SUMIFS(LANCAMENTOS!$F$6:$F$505,LANCAMENTOS!$B$6:$B$505,"&gt;="&amp;CONFIG!$B$5,LANCAMENTOS!$B$6:$B$505,"&lt;="&amp;A302)</f>
        <v>17800</v>
      </c>
      <c r="H302" s="14" t="str">
        <f t="shared" si="8"/>
        <v>OK</v>
      </c>
      <c r="I302" s="15" t="str">
        <f ca="1">IF(AND(A302&gt;=TODAY(),A302&lt;=TODAY()+CONFIG!$B$6),G302,"")</f>
        <v/>
      </c>
      <c r="J302" s="14" t="str">
        <f ca="1">IF(AND(A302&gt;=TODAY(),A302&lt;=TODAY()+CONFIG!$B$6,G302&lt;0),"FALTA DE CAIXA","")</f>
        <v/>
      </c>
    </row>
    <row r="303" spans="1:10">
      <c r="A303" s="17">
        <f t="shared" si="9"/>
        <v>46533</v>
      </c>
      <c r="B303" s="15">
        <f>SUMIFS(LANCAMENTOS!$E$6:$E$505,LANCAMENTOS!$B$6:$B$505,A303,LANCAMENTOS!$G$6:$G$505,"Realizado")</f>
        <v>0</v>
      </c>
      <c r="C303" s="15">
        <f>SUMIFS(LANCAMENTOS!$F$6:$F$505,LANCAMENTOS!$B$6:$B$505,A303,LANCAMENTOS!$G$6:$G$505,"Realizado")</f>
        <v>0</v>
      </c>
      <c r="D303" s="15" t="str">
        <f ca="1">IF(A303&gt;TODAY(),"",CONFIG!$B$7+SUMIFS(LANCAMENTOS!$E$6:$E$505,LANCAMENTOS!$B$6:$B$505,"&gt;="&amp;CONFIG!$B$5,LANCAMENTOS!$B$6:$B$505,"&lt;="&amp;A303,LANCAMENTOS!$G$6:$G$505,"Realizado")-SUMIFS(LANCAMENTOS!$F$6:$F$505,LANCAMENTOS!$B$6:$B$505,"&gt;="&amp;CONFIG!$B$5,LANCAMENTOS!$B$6:$B$505,"&lt;="&amp;A303,LANCAMENTOS!$G$6:$G$505,"Realizado"))</f>
        <v/>
      </c>
      <c r="E303" s="15">
        <f>SUMIFS(LANCAMENTOS!$E$6:$E$505,LANCAMENTOS!$B$6:$B$505,A303,LANCAMENTOS!$G$6:$G$505,"Previsto")</f>
        <v>0</v>
      </c>
      <c r="F303" s="15">
        <f>SUMIFS(LANCAMENTOS!$F$6:$F$505,LANCAMENTOS!$B$6:$B$505,A303,LANCAMENTOS!$G$6:$G$505,"Previsto")</f>
        <v>0</v>
      </c>
      <c r="G303" s="15">
        <f>CONFIG!$B$7+SUMIFS(LANCAMENTOS!$E$6:$E$505,LANCAMENTOS!$B$6:$B$505,"&gt;="&amp;CONFIG!$B$5,LANCAMENTOS!$B$6:$B$505,"&lt;="&amp;A303)-SUMIFS(LANCAMENTOS!$F$6:$F$505,LANCAMENTOS!$B$6:$B$505,"&gt;="&amp;CONFIG!$B$5,LANCAMENTOS!$B$6:$B$505,"&lt;="&amp;A303)</f>
        <v>17800</v>
      </c>
      <c r="H303" s="14" t="str">
        <f t="shared" si="8"/>
        <v>OK</v>
      </c>
      <c r="I303" s="15" t="str">
        <f ca="1">IF(AND(A303&gt;=TODAY(),A303&lt;=TODAY()+CONFIG!$B$6),G303,"")</f>
        <v/>
      </c>
      <c r="J303" s="14" t="str">
        <f ca="1">IF(AND(A303&gt;=TODAY(),A303&lt;=TODAY()+CONFIG!$B$6,G303&lt;0),"FALTA DE CAIXA","")</f>
        <v/>
      </c>
    </row>
    <row r="304" spans="1:10">
      <c r="A304" s="17">
        <f t="shared" si="9"/>
        <v>46534</v>
      </c>
      <c r="B304" s="15">
        <f>SUMIFS(LANCAMENTOS!$E$6:$E$505,LANCAMENTOS!$B$6:$B$505,A304,LANCAMENTOS!$G$6:$G$505,"Realizado")</f>
        <v>0</v>
      </c>
      <c r="C304" s="15">
        <f>SUMIFS(LANCAMENTOS!$F$6:$F$505,LANCAMENTOS!$B$6:$B$505,A304,LANCAMENTOS!$G$6:$G$505,"Realizado")</f>
        <v>0</v>
      </c>
      <c r="D304" s="15" t="str">
        <f ca="1">IF(A304&gt;TODAY(),"",CONFIG!$B$7+SUMIFS(LANCAMENTOS!$E$6:$E$505,LANCAMENTOS!$B$6:$B$505,"&gt;="&amp;CONFIG!$B$5,LANCAMENTOS!$B$6:$B$505,"&lt;="&amp;A304,LANCAMENTOS!$G$6:$G$505,"Realizado")-SUMIFS(LANCAMENTOS!$F$6:$F$505,LANCAMENTOS!$B$6:$B$505,"&gt;="&amp;CONFIG!$B$5,LANCAMENTOS!$B$6:$B$505,"&lt;="&amp;A304,LANCAMENTOS!$G$6:$G$505,"Realizado"))</f>
        <v/>
      </c>
      <c r="E304" s="15">
        <f>SUMIFS(LANCAMENTOS!$E$6:$E$505,LANCAMENTOS!$B$6:$B$505,A304,LANCAMENTOS!$G$6:$G$505,"Previsto")</f>
        <v>0</v>
      </c>
      <c r="F304" s="15">
        <f>SUMIFS(LANCAMENTOS!$F$6:$F$505,LANCAMENTOS!$B$6:$B$505,A304,LANCAMENTOS!$G$6:$G$505,"Previsto")</f>
        <v>0</v>
      </c>
      <c r="G304" s="15">
        <f>CONFIG!$B$7+SUMIFS(LANCAMENTOS!$E$6:$E$505,LANCAMENTOS!$B$6:$B$505,"&gt;="&amp;CONFIG!$B$5,LANCAMENTOS!$B$6:$B$505,"&lt;="&amp;A304)-SUMIFS(LANCAMENTOS!$F$6:$F$505,LANCAMENTOS!$B$6:$B$505,"&gt;="&amp;CONFIG!$B$5,LANCAMENTOS!$B$6:$B$505,"&lt;="&amp;A304)</f>
        <v>17800</v>
      </c>
      <c r="H304" s="14" t="str">
        <f t="shared" si="8"/>
        <v>OK</v>
      </c>
      <c r="I304" s="15" t="str">
        <f ca="1">IF(AND(A304&gt;=TODAY(),A304&lt;=TODAY()+CONFIG!$B$6),G304,"")</f>
        <v/>
      </c>
      <c r="J304" s="14" t="str">
        <f ca="1">IF(AND(A304&gt;=TODAY(),A304&lt;=TODAY()+CONFIG!$B$6,G304&lt;0),"FALTA DE CAIXA","")</f>
        <v/>
      </c>
    </row>
    <row r="305" spans="1:10">
      <c r="A305" s="17">
        <f t="shared" si="9"/>
        <v>46535</v>
      </c>
      <c r="B305" s="15">
        <f>SUMIFS(LANCAMENTOS!$E$6:$E$505,LANCAMENTOS!$B$6:$B$505,A305,LANCAMENTOS!$G$6:$G$505,"Realizado")</f>
        <v>0</v>
      </c>
      <c r="C305" s="15">
        <f>SUMIFS(LANCAMENTOS!$F$6:$F$505,LANCAMENTOS!$B$6:$B$505,A305,LANCAMENTOS!$G$6:$G$505,"Realizado")</f>
        <v>0</v>
      </c>
      <c r="D305" s="15" t="str">
        <f ca="1">IF(A305&gt;TODAY(),"",CONFIG!$B$7+SUMIFS(LANCAMENTOS!$E$6:$E$505,LANCAMENTOS!$B$6:$B$505,"&gt;="&amp;CONFIG!$B$5,LANCAMENTOS!$B$6:$B$505,"&lt;="&amp;A305,LANCAMENTOS!$G$6:$G$505,"Realizado")-SUMIFS(LANCAMENTOS!$F$6:$F$505,LANCAMENTOS!$B$6:$B$505,"&gt;="&amp;CONFIG!$B$5,LANCAMENTOS!$B$6:$B$505,"&lt;="&amp;A305,LANCAMENTOS!$G$6:$G$505,"Realizado"))</f>
        <v/>
      </c>
      <c r="E305" s="15">
        <f>SUMIFS(LANCAMENTOS!$E$6:$E$505,LANCAMENTOS!$B$6:$B$505,A305,LANCAMENTOS!$G$6:$G$505,"Previsto")</f>
        <v>0</v>
      </c>
      <c r="F305" s="15">
        <f>SUMIFS(LANCAMENTOS!$F$6:$F$505,LANCAMENTOS!$B$6:$B$505,A305,LANCAMENTOS!$G$6:$G$505,"Previsto")</f>
        <v>0</v>
      </c>
      <c r="G305" s="15">
        <f>CONFIG!$B$7+SUMIFS(LANCAMENTOS!$E$6:$E$505,LANCAMENTOS!$B$6:$B$505,"&gt;="&amp;CONFIG!$B$5,LANCAMENTOS!$B$6:$B$505,"&lt;="&amp;A305)-SUMIFS(LANCAMENTOS!$F$6:$F$505,LANCAMENTOS!$B$6:$B$505,"&gt;="&amp;CONFIG!$B$5,LANCAMENTOS!$B$6:$B$505,"&lt;="&amp;A305)</f>
        <v>17800</v>
      </c>
      <c r="H305" s="14" t="str">
        <f t="shared" si="8"/>
        <v>OK</v>
      </c>
      <c r="I305" s="15" t="str">
        <f ca="1">IF(AND(A305&gt;=TODAY(),A305&lt;=TODAY()+CONFIG!$B$6),G305,"")</f>
        <v/>
      </c>
      <c r="J305" s="14" t="str">
        <f ca="1">IF(AND(A305&gt;=TODAY(),A305&lt;=TODAY()+CONFIG!$B$6,G305&lt;0),"FALTA DE CAIXA","")</f>
        <v/>
      </c>
    </row>
    <row r="306" spans="1:10">
      <c r="A306" s="17">
        <f t="shared" si="9"/>
        <v>46536</v>
      </c>
      <c r="B306" s="15">
        <f>SUMIFS(LANCAMENTOS!$E$6:$E$505,LANCAMENTOS!$B$6:$B$505,A306,LANCAMENTOS!$G$6:$G$505,"Realizado")</f>
        <v>0</v>
      </c>
      <c r="C306" s="15">
        <f>SUMIFS(LANCAMENTOS!$F$6:$F$505,LANCAMENTOS!$B$6:$B$505,A306,LANCAMENTOS!$G$6:$G$505,"Realizado")</f>
        <v>0</v>
      </c>
      <c r="D306" s="15" t="str">
        <f ca="1">IF(A306&gt;TODAY(),"",CONFIG!$B$7+SUMIFS(LANCAMENTOS!$E$6:$E$505,LANCAMENTOS!$B$6:$B$505,"&gt;="&amp;CONFIG!$B$5,LANCAMENTOS!$B$6:$B$505,"&lt;="&amp;A306,LANCAMENTOS!$G$6:$G$505,"Realizado")-SUMIFS(LANCAMENTOS!$F$6:$F$505,LANCAMENTOS!$B$6:$B$505,"&gt;="&amp;CONFIG!$B$5,LANCAMENTOS!$B$6:$B$505,"&lt;="&amp;A306,LANCAMENTOS!$G$6:$G$505,"Realizado"))</f>
        <v/>
      </c>
      <c r="E306" s="15">
        <f>SUMIFS(LANCAMENTOS!$E$6:$E$505,LANCAMENTOS!$B$6:$B$505,A306,LANCAMENTOS!$G$6:$G$505,"Previsto")</f>
        <v>0</v>
      </c>
      <c r="F306" s="15">
        <f>SUMIFS(LANCAMENTOS!$F$6:$F$505,LANCAMENTOS!$B$6:$B$505,A306,LANCAMENTOS!$G$6:$G$505,"Previsto")</f>
        <v>0</v>
      </c>
      <c r="G306" s="15">
        <f>CONFIG!$B$7+SUMIFS(LANCAMENTOS!$E$6:$E$505,LANCAMENTOS!$B$6:$B$505,"&gt;="&amp;CONFIG!$B$5,LANCAMENTOS!$B$6:$B$505,"&lt;="&amp;A306)-SUMIFS(LANCAMENTOS!$F$6:$F$505,LANCAMENTOS!$B$6:$B$505,"&gt;="&amp;CONFIG!$B$5,LANCAMENTOS!$B$6:$B$505,"&lt;="&amp;A306)</f>
        <v>17800</v>
      </c>
      <c r="H306" s="14" t="str">
        <f t="shared" si="8"/>
        <v>OK</v>
      </c>
      <c r="I306" s="15" t="str">
        <f ca="1">IF(AND(A306&gt;=TODAY(),A306&lt;=TODAY()+CONFIG!$B$6),G306,"")</f>
        <v/>
      </c>
      <c r="J306" s="14" t="str">
        <f ca="1">IF(AND(A306&gt;=TODAY(),A306&lt;=TODAY()+CONFIG!$B$6,G306&lt;0),"FALTA DE CAIXA","")</f>
        <v/>
      </c>
    </row>
    <row r="307" spans="1:10">
      <c r="A307" s="17">
        <f t="shared" si="9"/>
        <v>46537</v>
      </c>
      <c r="B307" s="15">
        <f>SUMIFS(LANCAMENTOS!$E$6:$E$505,LANCAMENTOS!$B$6:$B$505,A307,LANCAMENTOS!$G$6:$G$505,"Realizado")</f>
        <v>0</v>
      </c>
      <c r="C307" s="15">
        <f>SUMIFS(LANCAMENTOS!$F$6:$F$505,LANCAMENTOS!$B$6:$B$505,A307,LANCAMENTOS!$G$6:$G$505,"Realizado")</f>
        <v>0</v>
      </c>
      <c r="D307" s="15" t="str">
        <f ca="1">IF(A307&gt;TODAY(),"",CONFIG!$B$7+SUMIFS(LANCAMENTOS!$E$6:$E$505,LANCAMENTOS!$B$6:$B$505,"&gt;="&amp;CONFIG!$B$5,LANCAMENTOS!$B$6:$B$505,"&lt;="&amp;A307,LANCAMENTOS!$G$6:$G$505,"Realizado")-SUMIFS(LANCAMENTOS!$F$6:$F$505,LANCAMENTOS!$B$6:$B$505,"&gt;="&amp;CONFIG!$B$5,LANCAMENTOS!$B$6:$B$505,"&lt;="&amp;A307,LANCAMENTOS!$G$6:$G$505,"Realizado"))</f>
        <v/>
      </c>
      <c r="E307" s="15">
        <f>SUMIFS(LANCAMENTOS!$E$6:$E$505,LANCAMENTOS!$B$6:$B$505,A307,LANCAMENTOS!$G$6:$G$505,"Previsto")</f>
        <v>0</v>
      </c>
      <c r="F307" s="15">
        <f>SUMIFS(LANCAMENTOS!$F$6:$F$505,LANCAMENTOS!$B$6:$B$505,A307,LANCAMENTOS!$G$6:$G$505,"Previsto")</f>
        <v>0</v>
      </c>
      <c r="G307" s="15">
        <f>CONFIG!$B$7+SUMIFS(LANCAMENTOS!$E$6:$E$505,LANCAMENTOS!$B$6:$B$505,"&gt;="&amp;CONFIG!$B$5,LANCAMENTOS!$B$6:$B$505,"&lt;="&amp;A307)-SUMIFS(LANCAMENTOS!$F$6:$F$505,LANCAMENTOS!$B$6:$B$505,"&gt;="&amp;CONFIG!$B$5,LANCAMENTOS!$B$6:$B$505,"&lt;="&amp;A307)</f>
        <v>17800</v>
      </c>
      <c r="H307" s="14" t="str">
        <f t="shared" si="8"/>
        <v>OK</v>
      </c>
      <c r="I307" s="15" t="str">
        <f ca="1">IF(AND(A307&gt;=TODAY(),A307&lt;=TODAY()+CONFIG!$B$6),G307,"")</f>
        <v/>
      </c>
      <c r="J307" s="14" t="str">
        <f ca="1">IF(AND(A307&gt;=TODAY(),A307&lt;=TODAY()+CONFIG!$B$6,G307&lt;0),"FALTA DE CAIXA","")</f>
        <v/>
      </c>
    </row>
    <row r="308" spans="1:10">
      <c r="A308" s="17">
        <f t="shared" si="9"/>
        <v>46538</v>
      </c>
      <c r="B308" s="15">
        <f>SUMIFS(LANCAMENTOS!$E$6:$E$505,LANCAMENTOS!$B$6:$B$505,A308,LANCAMENTOS!$G$6:$G$505,"Realizado")</f>
        <v>0</v>
      </c>
      <c r="C308" s="15">
        <f>SUMIFS(LANCAMENTOS!$F$6:$F$505,LANCAMENTOS!$B$6:$B$505,A308,LANCAMENTOS!$G$6:$G$505,"Realizado")</f>
        <v>0</v>
      </c>
      <c r="D308" s="15" t="str">
        <f ca="1">IF(A308&gt;TODAY(),"",CONFIG!$B$7+SUMIFS(LANCAMENTOS!$E$6:$E$505,LANCAMENTOS!$B$6:$B$505,"&gt;="&amp;CONFIG!$B$5,LANCAMENTOS!$B$6:$B$505,"&lt;="&amp;A308,LANCAMENTOS!$G$6:$G$505,"Realizado")-SUMIFS(LANCAMENTOS!$F$6:$F$505,LANCAMENTOS!$B$6:$B$505,"&gt;="&amp;CONFIG!$B$5,LANCAMENTOS!$B$6:$B$505,"&lt;="&amp;A308,LANCAMENTOS!$G$6:$G$505,"Realizado"))</f>
        <v/>
      </c>
      <c r="E308" s="15">
        <f>SUMIFS(LANCAMENTOS!$E$6:$E$505,LANCAMENTOS!$B$6:$B$505,A308,LANCAMENTOS!$G$6:$G$505,"Previsto")</f>
        <v>0</v>
      </c>
      <c r="F308" s="15">
        <f>SUMIFS(LANCAMENTOS!$F$6:$F$505,LANCAMENTOS!$B$6:$B$505,A308,LANCAMENTOS!$G$6:$G$505,"Previsto")</f>
        <v>0</v>
      </c>
      <c r="G308" s="15">
        <f>CONFIG!$B$7+SUMIFS(LANCAMENTOS!$E$6:$E$505,LANCAMENTOS!$B$6:$B$505,"&gt;="&amp;CONFIG!$B$5,LANCAMENTOS!$B$6:$B$505,"&lt;="&amp;A308)-SUMIFS(LANCAMENTOS!$F$6:$F$505,LANCAMENTOS!$B$6:$B$505,"&gt;="&amp;CONFIG!$B$5,LANCAMENTOS!$B$6:$B$505,"&lt;="&amp;A308)</f>
        <v>17800</v>
      </c>
      <c r="H308" s="14" t="str">
        <f t="shared" si="8"/>
        <v>OK</v>
      </c>
      <c r="I308" s="15" t="str">
        <f ca="1">IF(AND(A308&gt;=TODAY(),A308&lt;=TODAY()+CONFIG!$B$6),G308,"")</f>
        <v/>
      </c>
      <c r="J308" s="14" t="str">
        <f ca="1">IF(AND(A308&gt;=TODAY(),A308&lt;=TODAY()+CONFIG!$B$6,G308&lt;0),"FALTA DE CAIXA","")</f>
        <v/>
      </c>
    </row>
    <row r="309" spans="1:10">
      <c r="A309" s="17">
        <f t="shared" si="9"/>
        <v>46539</v>
      </c>
      <c r="B309" s="15">
        <f>SUMIFS(LANCAMENTOS!$E$6:$E$505,LANCAMENTOS!$B$6:$B$505,A309,LANCAMENTOS!$G$6:$G$505,"Realizado")</f>
        <v>0</v>
      </c>
      <c r="C309" s="15">
        <f>SUMIFS(LANCAMENTOS!$F$6:$F$505,LANCAMENTOS!$B$6:$B$505,A309,LANCAMENTOS!$G$6:$G$505,"Realizado")</f>
        <v>0</v>
      </c>
      <c r="D309" s="15" t="str">
        <f ca="1">IF(A309&gt;TODAY(),"",CONFIG!$B$7+SUMIFS(LANCAMENTOS!$E$6:$E$505,LANCAMENTOS!$B$6:$B$505,"&gt;="&amp;CONFIG!$B$5,LANCAMENTOS!$B$6:$B$505,"&lt;="&amp;A309,LANCAMENTOS!$G$6:$G$505,"Realizado")-SUMIFS(LANCAMENTOS!$F$6:$F$505,LANCAMENTOS!$B$6:$B$505,"&gt;="&amp;CONFIG!$B$5,LANCAMENTOS!$B$6:$B$505,"&lt;="&amp;A309,LANCAMENTOS!$G$6:$G$505,"Realizado"))</f>
        <v/>
      </c>
      <c r="E309" s="15">
        <f>SUMIFS(LANCAMENTOS!$E$6:$E$505,LANCAMENTOS!$B$6:$B$505,A309,LANCAMENTOS!$G$6:$G$505,"Previsto")</f>
        <v>0</v>
      </c>
      <c r="F309" s="15">
        <f>SUMIFS(LANCAMENTOS!$F$6:$F$505,LANCAMENTOS!$B$6:$B$505,A309,LANCAMENTOS!$G$6:$G$505,"Previsto")</f>
        <v>0</v>
      </c>
      <c r="G309" s="15">
        <f>CONFIG!$B$7+SUMIFS(LANCAMENTOS!$E$6:$E$505,LANCAMENTOS!$B$6:$B$505,"&gt;="&amp;CONFIG!$B$5,LANCAMENTOS!$B$6:$B$505,"&lt;="&amp;A309)-SUMIFS(LANCAMENTOS!$F$6:$F$505,LANCAMENTOS!$B$6:$B$505,"&gt;="&amp;CONFIG!$B$5,LANCAMENTOS!$B$6:$B$505,"&lt;="&amp;A309)</f>
        <v>17800</v>
      </c>
      <c r="H309" s="14" t="str">
        <f t="shared" si="8"/>
        <v>OK</v>
      </c>
      <c r="I309" s="15" t="str">
        <f ca="1">IF(AND(A309&gt;=TODAY(),A309&lt;=TODAY()+CONFIG!$B$6),G309,"")</f>
        <v/>
      </c>
      <c r="J309" s="14" t="str">
        <f ca="1">IF(AND(A309&gt;=TODAY(),A309&lt;=TODAY()+CONFIG!$B$6,G309&lt;0),"FALTA DE CAIXA","")</f>
        <v/>
      </c>
    </row>
    <row r="310" spans="1:10">
      <c r="A310" s="17">
        <f t="shared" si="9"/>
        <v>46540</v>
      </c>
      <c r="B310" s="15">
        <f>SUMIFS(LANCAMENTOS!$E$6:$E$505,LANCAMENTOS!$B$6:$B$505,A310,LANCAMENTOS!$G$6:$G$505,"Realizado")</f>
        <v>0</v>
      </c>
      <c r="C310" s="15">
        <f>SUMIFS(LANCAMENTOS!$F$6:$F$505,LANCAMENTOS!$B$6:$B$505,A310,LANCAMENTOS!$G$6:$G$505,"Realizado")</f>
        <v>0</v>
      </c>
      <c r="D310" s="15" t="str">
        <f ca="1">IF(A310&gt;TODAY(),"",CONFIG!$B$7+SUMIFS(LANCAMENTOS!$E$6:$E$505,LANCAMENTOS!$B$6:$B$505,"&gt;="&amp;CONFIG!$B$5,LANCAMENTOS!$B$6:$B$505,"&lt;="&amp;A310,LANCAMENTOS!$G$6:$G$505,"Realizado")-SUMIFS(LANCAMENTOS!$F$6:$F$505,LANCAMENTOS!$B$6:$B$505,"&gt;="&amp;CONFIG!$B$5,LANCAMENTOS!$B$6:$B$505,"&lt;="&amp;A310,LANCAMENTOS!$G$6:$G$505,"Realizado"))</f>
        <v/>
      </c>
      <c r="E310" s="15">
        <f>SUMIFS(LANCAMENTOS!$E$6:$E$505,LANCAMENTOS!$B$6:$B$505,A310,LANCAMENTOS!$G$6:$G$505,"Previsto")</f>
        <v>0</v>
      </c>
      <c r="F310" s="15">
        <f>SUMIFS(LANCAMENTOS!$F$6:$F$505,LANCAMENTOS!$B$6:$B$505,A310,LANCAMENTOS!$G$6:$G$505,"Previsto")</f>
        <v>0</v>
      </c>
      <c r="G310" s="15">
        <f>CONFIG!$B$7+SUMIFS(LANCAMENTOS!$E$6:$E$505,LANCAMENTOS!$B$6:$B$505,"&gt;="&amp;CONFIG!$B$5,LANCAMENTOS!$B$6:$B$505,"&lt;="&amp;A310)-SUMIFS(LANCAMENTOS!$F$6:$F$505,LANCAMENTOS!$B$6:$B$505,"&gt;="&amp;CONFIG!$B$5,LANCAMENTOS!$B$6:$B$505,"&lt;="&amp;A310)</f>
        <v>17800</v>
      </c>
      <c r="H310" s="14" t="str">
        <f t="shared" si="8"/>
        <v>OK</v>
      </c>
      <c r="I310" s="15" t="str">
        <f ca="1">IF(AND(A310&gt;=TODAY(),A310&lt;=TODAY()+CONFIG!$B$6),G310,"")</f>
        <v/>
      </c>
      <c r="J310" s="14" t="str">
        <f ca="1">IF(AND(A310&gt;=TODAY(),A310&lt;=TODAY()+CONFIG!$B$6,G310&lt;0),"FALTA DE CAIXA","")</f>
        <v/>
      </c>
    </row>
    <row r="311" spans="1:10">
      <c r="A311" s="17">
        <f t="shared" si="9"/>
        <v>46541</v>
      </c>
      <c r="B311" s="15">
        <f>SUMIFS(LANCAMENTOS!$E$6:$E$505,LANCAMENTOS!$B$6:$B$505,A311,LANCAMENTOS!$G$6:$G$505,"Realizado")</f>
        <v>0</v>
      </c>
      <c r="C311" s="15">
        <f>SUMIFS(LANCAMENTOS!$F$6:$F$505,LANCAMENTOS!$B$6:$B$505,A311,LANCAMENTOS!$G$6:$G$505,"Realizado")</f>
        <v>0</v>
      </c>
      <c r="D311" s="15" t="str">
        <f ca="1">IF(A311&gt;TODAY(),"",CONFIG!$B$7+SUMIFS(LANCAMENTOS!$E$6:$E$505,LANCAMENTOS!$B$6:$B$505,"&gt;="&amp;CONFIG!$B$5,LANCAMENTOS!$B$6:$B$505,"&lt;="&amp;A311,LANCAMENTOS!$G$6:$G$505,"Realizado")-SUMIFS(LANCAMENTOS!$F$6:$F$505,LANCAMENTOS!$B$6:$B$505,"&gt;="&amp;CONFIG!$B$5,LANCAMENTOS!$B$6:$B$505,"&lt;="&amp;A311,LANCAMENTOS!$G$6:$G$505,"Realizado"))</f>
        <v/>
      </c>
      <c r="E311" s="15">
        <f>SUMIFS(LANCAMENTOS!$E$6:$E$505,LANCAMENTOS!$B$6:$B$505,A311,LANCAMENTOS!$G$6:$G$505,"Previsto")</f>
        <v>0</v>
      </c>
      <c r="F311" s="15">
        <f>SUMIFS(LANCAMENTOS!$F$6:$F$505,LANCAMENTOS!$B$6:$B$505,A311,LANCAMENTOS!$G$6:$G$505,"Previsto")</f>
        <v>0</v>
      </c>
      <c r="G311" s="15">
        <f>CONFIG!$B$7+SUMIFS(LANCAMENTOS!$E$6:$E$505,LANCAMENTOS!$B$6:$B$505,"&gt;="&amp;CONFIG!$B$5,LANCAMENTOS!$B$6:$B$505,"&lt;="&amp;A311)-SUMIFS(LANCAMENTOS!$F$6:$F$505,LANCAMENTOS!$B$6:$B$505,"&gt;="&amp;CONFIG!$B$5,LANCAMENTOS!$B$6:$B$505,"&lt;="&amp;A311)</f>
        <v>17800</v>
      </c>
      <c r="H311" s="14" t="str">
        <f t="shared" si="8"/>
        <v>OK</v>
      </c>
      <c r="I311" s="15" t="str">
        <f ca="1">IF(AND(A311&gt;=TODAY(),A311&lt;=TODAY()+CONFIG!$B$6),G311,"")</f>
        <v/>
      </c>
      <c r="J311" s="14" t="str">
        <f ca="1">IF(AND(A311&gt;=TODAY(),A311&lt;=TODAY()+CONFIG!$B$6,G311&lt;0),"FALTA DE CAIXA","")</f>
        <v/>
      </c>
    </row>
    <row r="312" spans="1:10">
      <c r="A312" s="17">
        <f t="shared" si="9"/>
        <v>46542</v>
      </c>
      <c r="B312" s="15">
        <f>SUMIFS(LANCAMENTOS!$E$6:$E$505,LANCAMENTOS!$B$6:$B$505,A312,LANCAMENTOS!$G$6:$G$505,"Realizado")</f>
        <v>0</v>
      </c>
      <c r="C312" s="15">
        <f>SUMIFS(LANCAMENTOS!$F$6:$F$505,LANCAMENTOS!$B$6:$B$505,A312,LANCAMENTOS!$G$6:$G$505,"Realizado")</f>
        <v>0</v>
      </c>
      <c r="D312" s="15" t="str">
        <f ca="1">IF(A312&gt;TODAY(),"",CONFIG!$B$7+SUMIFS(LANCAMENTOS!$E$6:$E$505,LANCAMENTOS!$B$6:$B$505,"&gt;="&amp;CONFIG!$B$5,LANCAMENTOS!$B$6:$B$505,"&lt;="&amp;A312,LANCAMENTOS!$G$6:$G$505,"Realizado")-SUMIFS(LANCAMENTOS!$F$6:$F$505,LANCAMENTOS!$B$6:$B$505,"&gt;="&amp;CONFIG!$B$5,LANCAMENTOS!$B$6:$B$505,"&lt;="&amp;A312,LANCAMENTOS!$G$6:$G$505,"Realizado"))</f>
        <v/>
      </c>
      <c r="E312" s="15">
        <f>SUMIFS(LANCAMENTOS!$E$6:$E$505,LANCAMENTOS!$B$6:$B$505,A312,LANCAMENTOS!$G$6:$G$505,"Previsto")</f>
        <v>0</v>
      </c>
      <c r="F312" s="15">
        <f>SUMIFS(LANCAMENTOS!$F$6:$F$505,LANCAMENTOS!$B$6:$B$505,A312,LANCAMENTOS!$G$6:$G$505,"Previsto")</f>
        <v>0</v>
      </c>
      <c r="G312" s="15">
        <f>CONFIG!$B$7+SUMIFS(LANCAMENTOS!$E$6:$E$505,LANCAMENTOS!$B$6:$B$505,"&gt;="&amp;CONFIG!$B$5,LANCAMENTOS!$B$6:$B$505,"&lt;="&amp;A312)-SUMIFS(LANCAMENTOS!$F$6:$F$505,LANCAMENTOS!$B$6:$B$505,"&gt;="&amp;CONFIG!$B$5,LANCAMENTOS!$B$6:$B$505,"&lt;="&amp;A312)</f>
        <v>17800</v>
      </c>
      <c r="H312" s="14" t="str">
        <f t="shared" si="8"/>
        <v>OK</v>
      </c>
      <c r="I312" s="15" t="str">
        <f ca="1">IF(AND(A312&gt;=TODAY(),A312&lt;=TODAY()+CONFIG!$B$6),G312,"")</f>
        <v/>
      </c>
      <c r="J312" s="14" t="str">
        <f ca="1">IF(AND(A312&gt;=TODAY(),A312&lt;=TODAY()+CONFIG!$B$6,G312&lt;0),"FALTA DE CAIXA","")</f>
        <v/>
      </c>
    </row>
    <row r="313" spans="1:10">
      <c r="A313" s="17">
        <f t="shared" si="9"/>
        <v>46543</v>
      </c>
      <c r="B313" s="15">
        <f>SUMIFS(LANCAMENTOS!$E$6:$E$505,LANCAMENTOS!$B$6:$B$505,A313,LANCAMENTOS!$G$6:$G$505,"Realizado")</f>
        <v>0</v>
      </c>
      <c r="C313" s="15">
        <f>SUMIFS(LANCAMENTOS!$F$6:$F$505,LANCAMENTOS!$B$6:$B$505,A313,LANCAMENTOS!$G$6:$G$505,"Realizado")</f>
        <v>0</v>
      </c>
      <c r="D313" s="15" t="str">
        <f ca="1">IF(A313&gt;TODAY(),"",CONFIG!$B$7+SUMIFS(LANCAMENTOS!$E$6:$E$505,LANCAMENTOS!$B$6:$B$505,"&gt;="&amp;CONFIG!$B$5,LANCAMENTOS!$B$6:$B$505,"&lt;="&amp;A313,LANCAMENTOS!$G$6:$G$505,"Realizado")-SUMIFS(LANCAMENTOS!$F$6:$F$505,LANCAMENTOS!$B$6:$B$505,"&gt;="&amp;CONFIG!$B$5,LANCAMENTOS!$B$6:$B$505,"&lt;="&amp;A313,LANCAMENTOS!$G$6:$G$505,"Realizado"))</f>
        <v/>
      </c>
      <c r="E313" s="15">
        <f>SUMIFS(LANCAMENTOS!$E$6:$E$505,LANCAMENTOS!$B$6:$B$505,A313,LANCAMENTOS!$G$6:$G$505,"Previsto")</f>
        <v>0</v>
      </c>
      <c r="F313" s="15">
        <f>SUMIFS(LANCAMENTOS!$F$6:$F$505,LANCAMENTOS!$B$6:$B$505,A313,LANCAMENTOS!$G$6:$G$505,"Previsto")</f>
        <v>0</v>
      </c>
      <c r="G313" s="15">
        <f>CONFIG!$B$7+SUMIFS(LANCAMENTOS!$E$6:$E$505,LANCAMENTOS!$B$6:$B$505,"&gt;="&amp;CONFIG!$B$5,LANCAMENTOS!$B$6:$B$505,"&lt;="&amp;A313)-SUMIFS(LANCAMENTOS!$F$6:$F$505,LANCAMENTOS!$B$6:$B$505,"&gt;="&amp;CONFIG!$B$5,LANCAMENTOS!$B$6:$B$505,"&lt;="&amp;A313)</f>
        <v>17800</v>
      </c>
      <c r="H313" s="14" t="str">
        <f t="shared" si="8"/>
        <v>OK</v>
      </c>
      <c r="I313" s="15" t="str">
        <f ca="1">IF(AND(A313&gt;=TODAY(),A313&lt;=TODAY()+CONFIG!$B$6),G313,"")</f>
        <v/>
      </c>
      <c r="J313" s="14" t="str">
        <f ca="1">IF(AND(A313&gt;=TODAY(),A313&lt;=TODAY()+CONFIG!$B$6,G313&lt;0),"FALTA DE CAIXA","")</f>
        <v/>
      </c>
    </row>
    <row r="314" spans="1:10">
      <c r="A314" s="17">
        <f t="shared" si="9"/>
        <v>46544</v>
      </c>
      <c r="B314" s="15">
        <f>SUMIFS(LANCAMENTOS!$E$6:$E$505,LANCAMENTOS!$B$6:$B$505,A314,LANCAMENTOS!$G$6:$G$505,"Realizado")</f>
        <v>0</v>
      </c>
      <c r="C314" s="15">
        <f>SUMIFS(LANCAMENTOS!$F$6:$F$505,LANCAMENTOS!$B$6:$B$505,A314,LANCAMENTOS!$G$6:$G$505,"Realizado")</f>
        <v>0</v>
      </c>
      <c r="D314" s="15" t="str">
        <f ca="1">IF(A314&gt;TODAY(),"",CONFIG!$B$7+SUMIFS(LANCAMENTOS!$E$6:$E$505,LANCAMENTOS!$B$6:$B$505,"&gt;="&amp;CONFIG!$B$5,LANCAMENTOS!$B$6:$B$505,"&lt;="&amp;A314,LANCAMENTOS!$G$6:$G$505,"Realizado")-SUMIFS(LANCAMENTOS!$F$6:$F$505,LANCAMENTOS!$B$6:$B$505,"&gt;="&amp;CONFIG!$B$5,LANCAMENTOS!$B$6:$B$505,"&lt;="&amp;A314,LANCAMENTOS!$G$6:$G$505,"Realizado"))</f>
        <v/>
      </c>
      <c r="E314" s="15">
        <f>SUMIFS(LANCAMENTOS!$E$6:$E$505,LANCAMENTOS!$B$6:$B$505,A314,LANCAMENTOS!$G$6:$G$505,"Previsto")</f>
        <v>0</v>
      </c>
      <c r="F314" s="15">
        <f>SUMIFS(LANCAMENTOS!$F$6:$F$505,LANCAMENTOS!$B$6:$B$505,A314,LANCAMENTOS!$G$6:$G$505,"Previsto")</f>
        <v>0</v>
      </c>
      <c r="G314" s="15">
        <f>CONFIG!$B$7+SUMIFS(LANCAMENTOS!$E$6:$E$505,LANCAMENTOS!$B$6:$B$505,"&gt;="&amp;CONFIG!$B$5,LANCAMENTOS!$B$6:$B$505,"&lt;="&amp;A314)-SUMIFS(LANCAMENTOS!$F$6:$F$505,LANCAMENTOS!$B$6:$B$505,"&gt;="&amp;CONFIG!$B$5,LANCAMENTOS!$B$6:$B$505,"&lt;="&amp;A314)</f>
        <v>17800</v>
      </c>
      <c r="H314" s="14" t="str">
        <f t="shared" si="8"/>
        <v>OK</v>
      </c>
      <c r="I314" s="15" t="str">
        <f ca="1">IF(AND(A314&gt;=TODAY(),A314&lt;=TODAY()+CONFIG!$B$6),G314,"")</f>
        <v/>
      </c>
      <c r="J314" s="14" t="str">
        <f ca="1">IF(AND(A314&gt;=TODAY(),A314&lt;=TODAY()+CONFIG!$B$6,G314&lt;0),"FALTA DE CAIXA","")</f>
        <v/>
      </c>
    </row>
    <row r="315" spans="1:10">
      <c r="A315" s="17">
        <f t="shared" si="9"/>
        <v>46545</v>
      </c>
      <c r="B315" s="15">
        <f>SUMIFS(LANCAMENTOS!$E$6:$E$505,LANCAMENTOS!$B$6:$B$505,A315,LANCAMENTOS!$G$6:$G$505,"Realizado")</f>
        <v>0</v>
      </c>
      <c r="C315" s="15">
        <f>SUMIFS(LANCAMENTOS!$F$6:$F$505,LANCAMENTOS!$B$6:$B$505,A315,LANCAMENTOS!$G$6:$G$505,"Realizado")</f>
        <v>0</v>
      </c>
      <c r="D315" s="15" t="str">
        <f ca="1">IF(A315&gt;TODAY(),"",CONFIG!$B$7+SUMIFS(LANCAMENTOS!$E$6:$E$505,LANCAMENTOS!$B$6:$B$505,"&gt;="&amp;CONFIG!$B$5,LANCAMENTOS!$B$6:$B$505,"&lt;="&amp;A315,LANCAMENTOS!$G$6:$G$505,"Realizado")-SUMIFS(LANCAMENTOS!$F$6:$F$505,LANCAMENTOS!$B$6:$B$505,"&gt;="&amp;CONFIG!$B$5,LANCAMENTOS!$B$6:$B$505,"&lt;="&amp;A315,LANCAMENTOS!$G$6:$G$505,"Realizado"))</f>
        <v/>
      </c>
      <c r="E315" s="15">
        <f>SUMIFS(LANCAMENTOS!$E$6:$E$505,LANCAMENTOS!$B$6:$B$505,A315,LANCAMENTOS!$G$6:$G$505,"Previsto")</f>
        <v>0</v>
      </c>
      <c r="F315" s="15">
        <f>SUMIFS(LANCAMENTOS!$F$6:$F$505,LANCAMENTOS!$B$6:$B$505,A315,LANCAMENTOS!$G$6:$G$505,"Previsto")</f>
        <v>0</v>
      </c>
      <c r="G315" s="15">
        <f>CONFIG!$B$7+SUMIFS(LANCAMENTOS!$E$6:$E$505,LANCAMENTOS!$B$6:$B$505,"&gt;="&amp;CONFIG!$B$5,LANCAMENTOS!$B$6:$B$505,"&lt;="&amp;A315)-SUMIFS(LANCAMENTOS!$F$6:$F$505,LANCAMENTOS!$B$6:$B$505,"&gt;="&amp;CONFIG!$B$5,LANCAMENTOS!$B$6:$B$505,"&lt;="&amp;A315)</f>
        <v>17800</v>
      </c>
      <c r="H315" s="14" t="str">
        <f t="shared" si="8"/>
        <v>OK</v>
      </c>
      <c r="I315" s="15" t="str">
        <f ca="1">IF(AND(A315&gt;=TODAY(),A315&lt;=TODAY()+CONFIG!$B$6),G315,"")</f>
        <v/>
      </c>
      <c r="J315" s="14" t="str">
        <f ca="1">IF(AND(A315&gt;=TODAY(),A315&lt;=TODAY()+CONFIG!$B$6,G315&lt;0),"FALTA DE CAIXA","")</f>
        <v/>
      </c>
    </row>
    <row r="316" spans="1:10">
      <c r="A316" s="17">
        <f t="shared" si="9"/>
        <v>46546</v>
      </c>
      <c r="B316" s="15">
        <f>SUMIFS(LANCAMENTOS!$E$6:$E$505,LANCAMENTOS!$B$6:$B$505,A316,LANCAMENTOS!$G$6:$G$505,"Realizado")</f>
        <v>0</v>
      </c>
      <c r="C316" s="15">
        <f>SUMIFS(LANCAMENTOS!$F$6:$F$505,LANCAMENTOS!$B$6:$B$505,A316,LANCAMENTOS!$G$6:$G$505,"Realizado")</f>
        <v>0</v>
      </c>
      <c r="D316" s="15" t="str">
        <f ca="1">IF(A316&gt;TODAY(),"",CONFIG!$B$7+SUMIFS(LANCAMENTOS!$E$6:$E$505,LANCAMENTOS!$B$6:$B$505,"&gt;="&amp;CONFIG!$B$5,LANCAMENTOS!$B$6:$B$505,"&lt;="&amp;A316,LANCAMENTOS!$G$6:$G$505,"Realizado")-SUMIFS(LANCAMENTOS!$F$6:$F$505,LANCAMENTOS!$B$6:$B$505,"&gt;="&amp;CONFIG!$B$5,LANCAMENTOS!$B$6:$B$505,"&lt;="&amp;A316,LANCAMENTOS!$G$6:$G$505,"Realizado"))</f>
        <v/>
      </c>
      <c r="E316" s="15">
        <f>SUMIFS(LANCAMENTOS!$E$6:$E$505,LANCAMENTOS!$B$6:$B$505,A316,LANCAMENTOS!$G$6:$G$505,"Previsto")</f>
        <v>0</v>
      </c>
      <c r="F316" s="15">
        <f>SUMIFS(LANCAMENTOS!$F$6:$F$505,LANCAMENTOS!$B$6:$B$505,A316,LANCAMENTOS!$G$6:$G$505,"Previsto")</f>
        <v>0</v>
      </c>
      <c r="G316" s="15">
        <f>CONFIG!$B$7+SUMIFS(LANCAMENTOS!$E$6:$E$505,LANCAMENTOS!$B$6:$B$505,"&gt;="&amp;CONFIG!$B$5,LANCAMENTOS!$B$6:$B$505,"&lt;="&amp;A316)-SUMIFS(LANCAMENTOS!$F$6:$F$505,LANCAMENTOS!$B$6:$B$505,"&gt;="&amp;CONFIG!$B$5,LANCAMENTOS!$B$6:$B$505,"&lt;="&amp;A316)</f>
        <v>17800</v>
      </c>
      <c r="H316" s="14" t="str">
        <f t="shared" si="8"/>
        <v>OK</v>
      </c>
      <c r="I316" s="15" t="str">
        <f ca="1">IF(AND(A316&gt;=TODAY(),A316&lt;=TODAY()+CONFIG!$B$6),G316,"")</f>
        <v/>
      </c>
      <c r="J316" s="14" t="str">
        <f ca="1">IF(AND(A316&gt;=TODAY(),A316&lt;=TODAY()+CONFIG!$B$6,G316&lt;0),"FALTA DE CAIXA","")</f>
        <v/>
      </c>
    </row>
    <row r="317" spans="1:10">
      <c r="A317" s="17">
        <f t="shared" si="9"/>
        <v>46547</v>
      </c>
      <c r="B317" s="15">
        <f>SUMIFS(LANCAMENTOS!$E$6:$E$505,LANCAMENTOS!$B$6:$B$505,A317,LANCAMENTOS!$G$6:$G$505,"Realizado")</f>
        <v>0</v>
      </c>
      <c r="C317" s="15">
        <f>SUMIFS(LANCAMENTOS!$F$6:$F$505,LANCAMENTOS!$B$6:$B$505,A317,LANCAMENTOS!$G$6:$G$505,"Realizado")</f>
        <v>0</v>
      </c>
      <c r="D317" s="15" t="str">
        <f ca="1">IF(A317&gt;TODAY(),"",CONFIG!$B$7+SUMIFS(LANCAMENTOS!$E$6:$E$505,LANCAMENTOS!$B$6:$B$505,"&gt;="&amp;CONFIG!$B$5,LANCAMENTOS!$B$6:$B$505,"&lt;="&amp;A317,LANCAMENTOS!$G$6:$G$505,"Realizado")-SUMIFS(LANCAMENTOS!$F$6:$F$505,LANCAMENTOS!$B$6:$B$505,"&gt;="&amp;CONFIG!$B$5,LANCAMENTOS!$B$6:$B$505,"&lt;="&amp;A317,LANCAMENTOS!$G$6:$G$505,"Realizado"))</f>
        <v/>
      </c>
      <c r="E317" s="15">
        <f>SUMIFS(LANCAMENTOS!$E$6:$E$505,LANCAMENTOS!$B$6:$B$505,A317,LANCAMENTOS!$G$6:$G$505,"Previsto")</f>
        <v>0</v>
      </c>
      <c r="F317" s="15">
        <f>SUMIFS(LANCAMENTOS!$F$6:$F$505,LANCAMENTOS!$B$6:$B$505,A317,LANCAMENTOS!$G$6:$G$505,"Previsto")</f>
        <v>0</v>
      </c>
      <c r="G317" s="15">
        <f>CONFIG!$B$7+SUMIFS(LANCAMENTOS!$E$6:$E$505,LANCAMENTOS!$B$6:$B$505,"&gt;="&amp;CONFIG!$B$5,LANCAMENTOS!$B$6:$B$505,"&lt;="&amp;A317)-SUMIFS(LANCAMENTOS!$F$6:$F$505,LANCAMENTOS!$B$6:$B$505,"&gt;="&amp;CONFIG!$B$5,LANCAMENTOS!$B$6:$B$505,"&lt;="&amp;A317)</f>
        <v>17800</v>
      </c>
      <c r="H317" s="14" t="str">
        <f t="shared" si="8"/>
        <v>OK</v>
      </c>
      <c r="I317" s="15" t="str">
        <f ca="1">IF(AND(A317&gt;=TODAY(),A317&lt;=TODAY()+CONFIG!$B$6),G317,"")</f>
        <v/>
      </c>
      <c r="J317" s="14" t="str">
        <f ca="1">IF(AND(A317&gt;=TODAY(),A317&lt;=TODAY()+CONFIG!$B$6,G317&lt;0),"FALTA DE CAIXA","")</f>
        <v/>
      </c>
    </row>
    <row r="318" spans="1:10">
      <c r="A318" s="17">
        <f t="shared" si="9"/>
        <v>46548</v>
      </c>
      <c r="B318" s="15">
        <f>SUMIFS(LANCAMENTOS!$E$6:$E$505,LANCAMENTOS!$B$6:$B$505,A318,LANCAMENTOS!$G$6:$G$505,"Realizado")</f>
        <v>0</v>
      </c>
      <c r="C318" s="15">
        <f>SUMIFS(LANCAMENTOS!$F$6:$F$505,LANCAMENTOS!$B$6:$B$505,A318,LANCAMENTOS!$G$6:$G$505,"Realizado")</f>
        <v>0</v>
      </c>
      <c r="D318" s="15" t="str">
        <f ca="1">IF(A318&gt;TODAY(),"",CONFIG!$B$7+SUMIFS(LANCAMENTOS!$E$6:$E$505,LANCAMENTOS!$B$6:$B$505,"&gt;="&amp;CONFIG!$B$5,LANCAMENTOS!$B$6:$B$505,"&lt;="&amp;A318,LANCAMENTOS!$G$6:$G$505,"Realizado")-SUMIFS(LANCAMENTOS!$F$6:$F$505,LANCAMENTOS!$B$6:$B$505,"&gt;="&amp;CONFIG!$B$5,LANCAMENTOS!$B$6:$B$505,"&lt;="&amp;A318,LANCAMENTOS!$G$6:$G$505,"Realizado"))</f>
        <v/>
      </c>
      <c r="E318" s="15">
        <f>SUMIFS(LANCAMENTOS!$E$6:$E$505,LANCAMENTOS!$B$6:$B$505,A318,LANCAMENTOS!$G$6:$G$505,"Previsto")</f>
        <v>0</v>
      </c>
      <c r="F318" s="15">
        <f>SUMIFS(LANCAMENTOS!$F$6:$F$505,LANCAMENTOS!$B$6:$B$505,A318,LANCAMENTOS!$G$6:$G$505,"Previsto")</f>
        <v>0</v>
      </c>
      <c r="G318" s="15">
        <f>CONFIG!$B$7+SUMIFS(LANCAMENTOS!$E$6:$E$505,LANCAMENTOS!$B$6:$B$505,"&gt;="&amp;CONFIG!$B$5,LANCAMENTOS!$B$6:$B$505,"&lt;="&amp;A318)-SUMIFS(LANCAMENTOS!$F$6:$F$505,LANCAMENTOS!$B$6:$B$505,"&gt;="&amp;CONFIG!$B$5,LANCAMENTOS!$B$6:$B$505,"&lt;="&amp;A318)</f>
        <v>17800</v>
      </c>
      <c r="H318" s="14" t="str">
        <f t="shared" si="8"/>
        <v>OK</v>
      </c>
      <c r="I318" s="15" t="str">
        <f ca="1">IF(AND(A318&gt;=TODAY(),A318&lt;=TODAY()+CONFIG!$B$6),G318,"")</f>
        <v/>
      </c>
      <c r="J318" s="14" t="str">
        <f ca="1">IF(AND(A318&gt;=TODAY(),A318&lt;=TODAY()+CONFIG!$B$6,G318&lt;0),"FALTA DE CAIXA","")</f>
        <v/>
      </c>
    </row>
    <row r="319" spans="1:10">
      <c r="A319" s="17">
        <f t="shared" si="9"/>
        <v>46549</v>
      </c>
      <c r="B319" s="15">
        <f>SUMIFS(LANCAMENTOS!$E$6:$E$505,LANCAMENTOS!$B$6:$B$505,A319,LANCAMENTOS!$G$6:$G$505,"Realizado")</f>
        <v>0</v>
      </c>
      <c r="C319" s="15">
        <f>SUMIFS(LANCAMENTOS!$F$6:$F$505,LANCAMENTOS!$B$6:$B$505,A319,LANCAMENTOS!$G$6:$G$505,"Realizado")</f>
        <v>0</v>
      </c>
      <c r="D319" s="15" t="str">
        <f ca="1">IF(A319&gt;TODAY(),"",CONFIG!$B$7+SUMIFS(LANCAMENTOS!$E$6:$E$505,LANCAMENTOS!$B$6:$B$505,"&gt;="&amp;CONFIG!$B$5,LANCAMENTOS!$B$6:$B$505,"&lt;="&amp;A319,LANCAMENTOS!$G$6:$G$505,"Realizado")-SUMIFS(LANCAMENTOS!$F$6:$F$505,LANCAMENTOS!$B$6:$B$505,"&gt;="&amp;CONFIG!$B$5,LANCAMENTOS!$B$6:$B$505,"&lt;="&amp;A319,LANCAMENTOS!$G$6:$G$505,"Realizado"))</f>
        <v/>
      </c>
      <c r="E319" s="15">
        <f>SUMIFS(LANCAMENTOS!$E$6:$E$505,LANCAMENTOS!$B$6:$B$505,A319,LANCAMENTOS!$G$6:$G$505,"Previsto")</f>
        <v>0</v>
      </c>
      <c r="F319" s="15">
        <f>SUMIFS(LANCAMENTOS!$F$6:$F$505,LANCAMENTOS!$B$6:$B$505,A319,LANCAMENTOS!$G$6:$G$505,"Previsto")</f>
        <v>0</v>
      </c>
      <c r="G319" s="15">
        <f>CONFIG!$B$7+SUMIFS(LANCAMENTOS!$E$6:$E$505,LANCAMENTOS!$B$6:$B$505,"&gt;="&amp;CONFIG!$B$5,LANCAMENTOS!$B$6:$B$505,"&lt;="&amp;A319)-SUMIFS(LANCAMENTOS!$F$6:$F$505,LANCAMENTOS!$B$6:$B$505,"&gt;="&amp;CONFIG!$B$5,LANCAMENTOS!$B$6:$B$505,"&lt;="&amp;A319)</f>
        <v>17800</v>
      </c>
      <c r="H319" s="14" t="str">
        <f t="shared" si="8"/>
        <v>OK</v>
      </c>
      <c r="I319" s="15" t="str">
        <f ca="1">IF(AND(A319&gt;=TODAY(),A319&lt;=TODAY()+CONFIG!$B$6),G319,"")</f>
        <v/>
      </c>
      <c r="J319" s="14" t="str">
        <f ca="1">IF(AND(A319&gt;=TODAY(),A319&lt;=TODAY()+CONFIG!$B$6,G319&lt;0),"FALTA DE CAIXA","")</f>
        <v/>
      </c>
    </row>
    <row r="320" spans="1:10">
      <c r="A320" s="17">
        <f t="shared" si="9"/>
        <v>46550</v>
      </c>
      <c r="B320" s="15">
        <f>SUMIFS(LANCAMENTOS!$E$6:$E$505,LANCAMENTOS!$B$6:$B$505,A320,LANCAMENTOS!$G$6:$G$505,"Realizado")</f>
        <v>0</v>
      </c>
      <c r="C320" s="15">
        <f>SUMIFS(LANCAMENTOS!$F$6:$F$505,LANCAMENTOS!$B$6:$B$505,A320,LANCAMENTOS!$G$6:$G$505,"Realizado")</f>
        <v>0</v>
      </c>
      <c r="D320" s="15" t="str">
        <f ca="1">IF(A320&gt;TODAY(),"",CONFIG!$B$7+SUMIFS(LANCAMENTOS!$E$6:$E$505,LANCAMENTOS!$B$6:$B$505,"&gt;="&amp;CONFIG!$B$5,LANCAMENTOS!$B$6:$B$505,"&lt;="&amp;A320,LANCAMENTOS!$G$6:$G$505,"Realizado")-SUMIFS(LANCAMENTOS!$F$6:$F$505,LANCAMENTOS!$B$6:$B$505,"&gt;="&amp;CONFIG!$B$5,LANCAMENTOS!$B$6:$B$505,"&lt;="&amp;A320,LANCAMENTOS!$G$6:$G$505,"Realizado"))</f>
        <v/>
      </c>
      <c r="E320" s="15">
        <f>SUMIFS(LANCAMENTOS!$E$6:$E$505,LANCAMENTOS!$B$6:$B$505,A320,LANCAMENTOS!$G$6:$G$505,"Previsto")</f>
        <v>0</v>
      </c>
      <c r="F320" s="15">
        <f>SUMIFS(LANCAMENTOS!$F$6:$F$505,LANCAMENTOS!$B$6:$B$505,A320,LANCAMENTOS!$G$6:$G$505,"Previsto")</f>
        <v>0</v>
      </c>
      <c r="G320" s="15">
        <f>CONFIG!$B$7+SUMIFS(LANCAMENTOS!$E$6:$E$505,LANCAMENTOS!$B$6:$B$505,"&gt;="&amp;CONFIG!$B$5,LANCAMENTOS!$B$6:$B$505,"&lt;="&amp;A320)-SUMIFS(LANCAMENTOS!$F$6:$F$505,LANCAMENTOS!$B$6:$B$505,"&gt;="&amp;CONFIG!$B$5,LANCAMENTOS!$B$6:$B$505,"&lt;="&amp;A320)</f>
        <v>17800</v>
      </c>
      <c r="H320" s="14" t="str">
        <f t="shared" si="8"/>
        <v>OK</v>
      </c>
      <c r="I320" s="15" t="str">
        <f ca="1">IF(AND(A320&gt;=TODAY(),A320&lt;=TODAY()+CONFIG!$B$6),G320,"")</f>
        <v/>
      </c>
      <c r="J320" s="14" t="str">
        <f ca="1">IF(AND(A320&gt;=TODAY(),A320&lt;=TODAY()+CONFIG!$B$6,G320&lt;0),"FALTA DE CAIXA","")</f>
        <v/>
      </c>
    </row>
    <row r="321" spans="1:10">
      <c r="A321" s="17">
        <f t="shared" si="9"/>
        <v>46551</v>
      </c>
      <c r="B321" s="15">
        <f>SUMIFS(LANCAMENTOS!$E$6:$E$505,LANCAMENTOS!$B$6:$B$505,A321,LANCAMENTOS!$G$6:$G$505,"Realizado")</f>
        <v>0</v>
      </c>
      <c r="C321" s="15">
        <f>SUMIFS(LANCAMENTOS!$F$6:$F$505,LANCAMENTOS!$B$6:$B$505,A321,LANCAMENTOS!$G$6:$G$505,"Realizado")</f>
        <v>0</v>
      </c>
      <c r="D321" s="15" t="str">
        <f ca="1">IF(A321&gt;TODAY(),"",CONFIG!$B$7+SUMIFS(LANCAMENTOS!$E$6:$E$505,LANCAMENTOS!$B$6:$B$505,"&gt;="&amp;CONFIG!$B$5,LANCAMENTOS!$B$6:$B$505,"&lt;="&amp;A321,LANCAMENTOS!$G$6:$G$505,"Realizado")-SUMIFS(LANCAMENTOS!$F$6:$F$505,LANCAMENTOS!$B$6:$B$505,"&gt;="&amp;CONFIG!$B$5,LANCAMENTOS!$B$6:$B$505,"&lt;="&amp;A321,LANCAMENTOS!$G$6:$G$505,"Realizado"))</f>
        <v/>
      </c>
      <c r="E321" s="15">
        <f>SUMIFS(LANCAMENTOS!$E$6:$E$505,LANCAMENTOS!$B$6:$B$505,A321,LANCAMENTOS!$G$6:$G$505,"Previsto")</f>
        <v>0</v>
      </c>
      <c r="F321" s="15">
        <f>SUMIFS(LANCAMENTOS!$F$6:$F$505,LANCAMENTOS!$B$6:$B$505,A321,LANCAMENTOS!$G$6:$G$505,"Previsto")</f>
        <v>0</v>
      </c>
      <c r="G321" s="15">
        <f>CONFIG!$B$7+SUMIFS(LANCAMENTOS!$E$6:$E$505,LANCAMENTOS!$B$6:$B$505,"&gt;="&amp;CONFIG!$B$5,LANCAMENTOS!$B$6:$B$505,"&lt;="&amp;A321)-SUMIFS(LANCAMENTOS!$F$6:$F$505,LANCAMENTOS!$B$6:$B$505,"&gt;="&amp;CONFIG!$B$5,LANCAMENTOS!$B$6:$B$505,"&lt;="&amp;A321)</f>
        <v>17800</v>
      </c>
      <c r="H321" s="14" t="str">
        <f t="shared" si="8"/>
        <v>OK</v>
      </c>
      <c r="I321" s="15" t="str">
        <f ca="1">IF(AND(A321&gt;=TODAY(),A321&lt;=TODAY()+CONFIG!$B$6),G321,"")</f>
        <v/>
      </c>
      <c r="J321" s="14" t="str">
        <f ca="1">IF(AND(A321&gt;=TODAY(),A321&lt;=TODAY()+CONFIG!$B$6,G321&lt;0),"FALTA DE CAIXA","")</f>
        <v/>
      </c>
    </row>
    <row r="322" spans="1:10">
      <c r="A322" s="17">
        <f t="shared" si="9"/>
        <v>46552</v>
      </c>
      <c r="B322" s="15">
        <f>SUMIFS(LANCAMENTOS!$E$6:$E$505,LANCAMENTOS!$B$6:$B$505,A322,LANCAMENTOS!$G$6:$G$505,"Realizado")</f>
        <v>0</v>
      </c>
      <c r="C322" s="15">
        <f>SUMIFS(LANCAMENTOS!$F$6:$F$505,LANCAMENTOS!$B$6:$B$505,A322,LANCAMENTOS!$G$6:$G$505,"Realizado")</f>
        <v>0</v>
      </c>
      <c r="D322" s="15" t="str">
        <f ca="1">IF(A322&gt;TODAY(),"",CONFIG!$B$7+SUMIFS(LANCAMENTOS!$E$6:$E$505,LANCAMENTOS!$B$6:$B$505,"&gt;="&amp;CONFIG!$B$5,LANCAMENTOS!$B$6:$B$505,"&lt;="&amp;A322,LANCAMENTOS!$G$6:$G$505,"Realizado")-SUMIFS(LANCAMENTOS!$F$6:$F$505,LANCAMENTOS!$B$6:$B$505,"&gt;="&amp;CONFIG!$B$5,LANCAMENTOS!$B$6:$B$505,"&lt;="&amp;A322,LANCAMENTOS!$G$6:$G$505,"Realizado"))</f>
        <v/>
      </c>
      <c r="E322" s="15">
        <f>SUMIFS(LANCAMENTOS!$E$6:$E$505,LANCAMENTOS!$B$6:$B$505,A322,LANCAMENTOS!$G$6:$G$505,"Previsto")</f>
        <v>0</v>
      </c>
      <c r="F322" s="15">
        <f>SUMIFS(LANCAMENTOS!$F$6:$F$505,LANCAMENTOS!$B$6:$B$505,A322,LANCAMENTOS!$G$6:$G$505,"Previsto")</f>
        <v>0</v>
      </c>
      <c r="G322" s="15">
        <f>CONFIG!$B$7+SUMIFS(LANCAMENTOS!$E$6:$E$505,LANCAMENTOS!$B$6:$B$505,"&gt;="&amp;CONFIG!$B$5,LANCAMENTOS!$B$6:$B$505,"&lt;="&amp;A322)-SUMIFS(LANCAMENTOS!$F$6:$F$505,LANCAMENTOS!$B$6:$B$505,"&gt;="&amp;CONFIG!$B$5,LANCAMENTOS!$B$6:$B$505,"&lt;="&amp;A322)</f>
        <v>17800</v>
      </c>
      <c r="H322" s="14" t="str">
        <f t="shared" si="8"/>
        <v>OK</v>
      </c>
      <c r="I322" s="15" t="str">
        <f ca="1">IF(AND(A322&gt;=TODAY(),A322&lt;=TODAY()+CONFIG!$B$6),G322,"")</f>
        <v/>
      </c>
      <c r="J322" s="14" t="str">
        <f ca="1">IF(AND(A322&gt;=TODAY(),A322&lt;=TODAY()+CONFIG!$B$6,G322&lt;0),"FALTA DE CAIXA","")</f>
        <v/>
      </c>
    </row>
    <row r="323" spans="1:10">
      <c r="A323" s="17">
        <f t="shared" si="9"/>
        <v>46553</v>
      </c>
      <c r="B323" s="15">
        <f>SUMIFS(LANCAMENTOS!$E$6:$E$505,LANCAMENTOS!$B$6:$B$505,A323,LANCAMENTOS!$G$6:$G$505,"Realizado")</f>
        <v>0</v>
      </c>
      <c r="C323" s="15">
        <f>SUMIFS(LANCAMENTOS!$F$6:$F$505,LANCAMENTOS!$B$6:$B$505,A323,LANCAMENTOS!$G$6:$G$505,"Realizado")</f>
        <v>0</v>
      </c>
      <c r="D323" s="15" t="str">
        <f ca="1">IF(A323&gt;TODAY(),"",CONFIG!$B$7+SUMIFS(LANCAMENTOS!$E$6:$E$505,LANCAMENTOS!$B$6:$B$505,"&gt;="&amp;CONFIG!$B$5,LANCAMENTOS!$B$6:$B$505,"&lt;="&amp;A323,LANCAMENTOS!$G$6:$G$505,"Realizado")-SUMIFS(LANCAMENTOS!$F$6:$F$505,LANCAMENTOS!$B$6:$B$505,"&gt;="&amp;CONFIG!$B$5,LANCAMENTOS!$B$6:$B$505,"&lt;="&amp;A323,LANCAMENTOS!$G$6:$G$505,"Realizado"))</f>
        <v/>
      </c>
      <c r="E323" s="15">
        <f>SUMIFS(LANCAMENTOS!$E$6:$E$505,LANCAMENTOS!$B$6:$B$505,A323,LANCAMENTOS!$G$6:$G$505,"Previsto")</f>
        <v>0</v>
      </c>
      <c r="F323" s="15">
        <f>SUMIFS(LANCAMENTOS!$F$6:$F$505,LANCAMENTOS!$B$6:$B$505,A323,LANCAMENTOS!$G$6:$G$505,"Previsto")</f>
        <v>0</v>
      </c>
      <c r="G323" s="15">
        <f>CONFIG!$B$7+SUMIFS(LANCAMENTOS!$E$6:$E$505,LANCAMENTOS!$B$6:$B$505,"&gt;="&amp;CONFIG!$B$5,LANCAMENTOS!$B$6:$B$505,"&lt;="&amp;A323)-SUMIFS(LANCAMENTOS!$F$6:$F$505,LANCAMENTOS!$B$6:$B$505,"&gt;="&amp;CONFIG!$B$5,LANCAMENTOS!$B$6:$B$505,"&lt;="&amp;A323)</f>
        <v>17800</v>
      </c>
      <c r="H323" s="14" t="str">
        <f t="shared" si="8"/>
        <v>OK</v>
      </c>
      <c r="I323" s="15" t="str">
        <f ca="1">IF(AND(A323&gt;=TODAY(),A323&lt;=TODAY()+CONFIG!$B$6),G323,"")</f>
        <v/>
      </c>
      <c r="J323" s="14" t="str">
        <f ca="1">IF(AND(A323&gt;=TODAY(),A323&lt;=TODAY()+CONFIG!$B$6,G323&lt;0),"FALTA DE CAIXA","")</f>
        <v/>
      </c>
    </row>
    <row r="324" spans="1:10">
      <c r="A324" s="17">
        <f t="shared" si="9"/>
        <v>46554</v>
      </c>
      <c r="B324" s="15">
        <f>SUMIFS(LANCAMENTOS!$E$6:$E$505,LANCAMENTOS!$B$6:$B$505,A324,LANCAMENTOS!$G$6:$G$505,"Realizado")</f>
        <v>0</v>
      </c>
      <c r="C324" s="15">
        <f>SUMIFS(LANCAMENTOS!$F$6:$F$505,LANCAMENTOS!$B$6:$B$505,A324,LANCAMENTOS!$G$6:$G$505,"Realizado")</f>
        <v>0</v>
      </c>
      <c r="D324" s="15" t="str">
        <f ca="1">IF(A324&gt;TODAY(),"",CONFIG!$B$7+SUMIFS(LANCAMENTOS!$E$6:$E$505,LANCAMENTOS!$B$6:$B$505,"&gt;="&amp;CONFIG!$B$5,LANCAMENTOS!$B$6:$B$505,"&lt;="&amp;A324,LANCAMENTOS!$G$6:$G$505,"Realizado")-SUMIFS(LANCAMENTOS!$F$6:$F$505,LANCAMENTOS!$B$6:$B$505,"&gt;="&amp;CONFIG!$B$5,LANCAMENTOS!$B$6:$B$505,"&lt;="&amp;A324,LANCAMENTOS!$G$6:$G$505,"Realizado"))</f>
        <v/>
      </c>
      <c r="E324" s="15">
        <f>SUMIFS(LANCAMENTOS!$E$6:$E$505,LANCAMENTOS!$B$6:$B$505,A324,LANCAMENTOS!$G$6:$G$505,"Previsto")</f>
        <v>0</v>
      </c>
      <c r="F324" s="15">
        <f>SUMIFS(LANCAMENTOS!$F$6:$F$505,LANCAMENTOS!$B$6:$B$505,A324,LANCAMENTOS!$G$6:$G$505,"Previsto")</f>
        <v>0</v>
      </c>
      <c r="G324" s="15">
        <f>CONFIG!$B$7+SUMIFS(LANCAMENTOS!$E$6:$E$505,LANCAMENTOS!$B$6:$B$505,"&gt;="&amp;CONFIG!$B$5,LANCAMENTOS!$B$6:$B$505,"&lt;="&amp;A324)-SUMIFS(LANCAMENTOS!$F$6:$F$505,LANCAMENTOS!$B$6:$B$505,"&gt;="&amp;CONFIG!$B$5,LANCAMENTOS!$B$6:$B$505,"&lt;="&amp;A324)</f>
        <v>17800</v>
      </c>
      <c r="H324" s="14" t="str">
        <f t="shared" si="8"/>
        <v>OK</v>
      </c>
      <c r="I324" s="15" t="str">
        <f ca="1">IF(AND(A324&gt;=TODAY(),A324&lt;=TODAY()+CONFIG!$B$6),G324,"")</f>
        <v/>
      </c>
      <c r="J324" s="14" t="str">
        <f ca="1">IF(AND(A324&gt;=TODAY(),A324&lt;=TODAY()+CONFIG!$B$6,G324&lt;0),"FALTA DE CAIXA","")</f>
        <v/>
      </c>
    </row>
    <row r="325" spans="1:10">
      <c r="A325" s="17">
        <f t="shared" si="9"/>
        <v>46555</v>
      </c>
      <c r="B325" s="15">
        <f>SUMIFS(LANCAMENTOS!$E$6:$E$505,LANCAMENTOS!$B$6:$B$505,A325,LANCAMENTOS!$G$6:$G$505,"Realizado")</f>
        <v>0</v>
      </c>
      <c r="C325" s="15">
        <f>SUMIFS(LANCAMENTOS!$F$6:$F$505,LANCAMENTOS!$B$6:$B$505,A325,LANCAMENTOS!$G$6:$G$505,"Realizado")</f>
        <v>0</v>
      </c>
      <c r="D325" s="15" t="str">
        <f ca="1">IF(A325&gt;TODAY(),"",CONFIG!$B$7+SUMIFS(LANCAMENTOS!$E$6:$E$505,LANCAMENTOS!$B$6:$B$505,"&gt;="&amp;CONFIG!$B$5,LANCAMENTOS!$B$6:$B$505,"&lt;="&amp;A325,LANCAMENTOS!$G$6:$G$505,"Realizado")-SUMIFS(LANCAMENTOS!$F$6:$F$505,LANCAMENTOS!$B$6:$B$505,"&gt;="&amp;CONFIG!$B$5,LANCAMENTOS!$B$6:$B$505,"&lt;="&amp;A325,LANCAMENTOS!$G$6:$G$505,"Realizado"))</f>
        <v/>
      </c>
      <c r="E325" s="15">
        <f>SUMIFS(LANCAMENTOS!$E$6:$E$505,LANCAMENTOS!$B$6:$B$505,A325,LANCAMENTOS!$G$6:$G$505,"Previsto")</f>
        <v>0</v>
      </c>
      <c r="F325" s="15">
        <f>SUMIFS(LANCAMENTOS!$F$6:$F$505,LANCAMENTOS!$B$6:$B$505,A325,LANCAMENTOS!$G$6:$G$505,"Previsto")</f>
        <v>0</v>
      </c>
      <c r="G325" s="15">
        <f>CONFIG!$B$7+SUMIFS(LANCAMENTOS!$E$6:$E$505,LANCAMENTOS!$B$6:$B$505,"&gt;="&amp;CONFIG!$B$5,LANCAMENTOS!$B$6:$B$505,"&lt;="&amp;A325)-SUMIFS(LANCAMENTOS!$F$6:$F$505,LANCAMENTOS!$B$6:$B$505,"&gt;="&amp;CONFIG!$B$5,LANCAMENTOS!$B$6:$B$505,"&lt;="&amp;A325)</f>
        <v>17800</v>
      </c>
      <c r="H325" s="14" t="str">
        <f t="shared" ref="H325:H388" si="10">IF(G325&lt;0,"FALTA DE CAIXA","OK")</f>
        <v>OK</v>
      </c>
      <c r="I325" s="15" t="str">
        <f ca="1">IF(AND(A325&gt;=TODAY(),A325&lt;=TODAY()+CONFIG!$B$6),G325,"")</f>
        <v/>
      </c>
      <c r="J325" s="14" t="str">
        <f ca="1">IF(AND(A325&gt;=TODAY(),A325&lt;=TODAY()+CONFIG!$B$6,G325&lt;0),"FALTA DE CAIXA","")</f>
        <v/>
      </c>
    </row>
    <row r="326" spans="1:10">
      <c r="A326" s="17">
        <f t="shared" ref="A326:A370" si="11">A325+1</f>
        <v>46556</v>
      </c>
      <c r="B326" s="15">
        <f>SUMIFS(LANCAMENTOS!$E$6:$E$505,LANCAMENTOS!$B$6:$B$505,A326,LANCAMENTOS!$G$6:$G$505,"Realizado")</f>
        <v>0</v>
      </c>
      <c r="C326" s="15">
        <f>SUMIFS(LANCAMENTOS!$F$6:$F$505,LANCAMENTOS!$B$6:$B$505,A326,LANCAMENTOS!$G$6:$G$505,"Realizado")</f>
        <v>0</v>
      </c>
      <c r="D326" s="15" t="str">
        <f ca="1">IF(A326&gt;TODAY(),"",CONFIG!$B$7+SUMIFS(LANCAMENTOS!$E$6:$E$505,LANCAMENTOS!$B$6:$B$505,"&gt;="&amp;CONFIG!$B$5,LANCAMENTOS!$B$6:$B$505,"&lt;="&amp;A326,LANCAMENTOS!$G$6:$G$505,"Realizado")-SUMIFS(LANCAMENTOS!$F$6:$F$505,LANCAMENTOS!$B$6:$B$505,"&gt;="&amp;CONFIG!$B$5,LANCAMENTOS!$B$6:$B$505,"&lt;="&amp;A326,LANCAMENTOS!$G$6:$G$505,"Realizado"))</f>
        <v/>
      </c>
      <c r="E326" s="15">
        <f>SUMIFS(LANCAMENTOS!$E$6:$E$505,LANCAMENTOS!$B$6:$B$505,A326,LANCAMENTOS!$G$6:$G$505,"Previsto")</f>
        <v>0</v>
      </c>
      <c r="F326" s="15">
        <f>SUMIFS(LANCAMENTOS!$F$6:$F$505,LANCAMENTOS!$B$6:$B$505,A326,LANCAMENTOS!$G$6:$G$505,"Previsto")</f>
        <v>0</v>
      </c>
      <c r="G326" s="15">
        <f>CONFIG!$B$7+SUMIFS(LANCAMENTOS!$E$6:$E$505,LANCAMENTOS!$B$6:$B$505,"&gt;="&amp;CONFIG!$B$5,LANCAMENTOS!$B$6:$B$505,"&lt;="&amp;A326)-SUMIFS(LANCAMENTOS!$F$6:$F$505,LANCAMENTOS!$B$6:$B$505,"&gt;="&amp;CONFIG!$B$5,LANCAMENTOS!$B$6:$B$505,"&lt;="&amp;A326)</f>
        <v>17800</v>
      </c>
      <c r="H326" s="14" t="str">
        <f t="shared" si="10"/>
        <v>OK</v>
      </c>
      <c r="I326" s="15" t="str">
        <f ca="1">IF(AND(A326&gt;=TODAY(),A326&lt;=TODAY()+CONFIG!$B$6),G326,"")</f>
        <v/>
      </c>
      <c r="J326" s="14" t="str">
        <f ca="1">IF(AND(A326&gt;=TODAY(),A326&lt;=TODAY()+CONFIG!$B$6,G326&lt;0),"FALTA DE CAIXA","")</f>
        <v/>
      </c>
    </row>
    <row r="327" spans="1:10">
      <c r="A327" s="17">
        <f t="shared" si="11"/>
        <v>46557</v>
      </c>
      <c r="B327" s="15">
        <f>SUMIFS(LANCAMENTOS!$E$6:$E$505,LANCAMENTOS!$B$6:$B$505,A327,LANCAMENTOS!$G$6:$G$505,"Realizado")</f>
        <v>0</v>
      </c>
      <c r="C327" s="15">
        <f>SUMIFS(LANCAMENTOS!$F$6:$F$505,LANCAMENTOS!$B$6:$B$505,A327,LANCAMENTOS!$G$6:$G$505,"Realizado")</f>
        <v>0</v>
      </c>
      <c r="D327" s="15" t="str">
        <f ca="1">IF(A327&gt;TODAY(),"",CONFIG!$B$7+SUMIFS(LANCAMENTOS!$E$6:$E$505,LANCAMENTOS!$B$6:$B$505,"&gt;="&amp;CONFIG!$B$5,LANCAMENTOS!$B$6:$B$505,"&lt;="&amp;A327,LANCAMENTOS!$G$6:$G$505,"Realizado")-SUMIFS(LANCAMENTOS!$F$6:$F$505,LANCAMENTOS!$B$6:$B$505,"&gt;="&amp;CONFIG!$B$5,LANCAMENTOS!$B$6:$B$505,"&lt;="&amp;A327,LANCAMENTOS!$G$6:$G$505,"Realizado"))</f>
        <v/>
      </c>
      <c r="E327" s="15">
        <f>SUMIFS(LANCAMENTOS!$E$6:$E$505,LANCAMENTOS!$B$6:$B$505,A327,LANCAMENTOS!$G$6:$G$505,"Previsto")</f>
        <v>0</v>
      </c>
      <c r="F327" s="15">
        <f>SUMIFS(LANCAMENTOS!$F$6:$F$505,LANCAMENTOS!$B$6:$B$505,A327,LANCAMENTOS!$G$6:$G$505,"Previsto")</f>
        <v>0</v>
      </c>
      <c r="G327" s="15">
        <f>CONFIG!$B$7+SUMIFS(LANCAMENTOS!$E$6:$E$505,LANCAMENTOS!$B$6:$B$505,"&gt;="&amp;CONFIG!$B$5,LANCAMENTOS!$B$6:$B$505,"&lt;="&amp;A327)-SUMIFS(LANCAMENTOS!$F$6:$F$505,LANCAMENTOS!$B$6:$B$505,"&gt;="&amp;CONFIG!$B$5,LANCAMENTOS!$B$6:$B$505,"&lt;="&amp;A327)</f>
        <v>17800</v>
      </c>
      <c r="H327" s="14" t="str">
        <f t="shared" si="10"/>
        <v>OK</v>
      </c>
      <c r="I327" s="15" t="str">
        <f ca="1">IF(AND(A327&gt;=TODAY(),A327&lt;=TODAY()+CONFIG!$B$6),G327,"")</f>
        <v/>
      </c>
      <c r="J327" s="14" t="str">
        <f ca="1">IF(AND(A327&gt;=TODAY(),A327&lt;=TODAY()+CONFIG!$B$6,G327&lt;0),"FALTA DE CAIXA","")</f>
        <v/>
      </c>
    </row>
    <row r="328" spans="1:10">
      <c r="A328" s="17">
        <f t="shared" si="11"/>
        <v>46558</v>
      </c>
      <c r="B328" s="15">
        <f>SUMIFS(LANCAMENTOS!$E$6:$E$505,LANCAMENTOS!$B$6:$B$505,A328,LANCAMENTOS!$G$6:$G$505,"Realizado")</f>
        <v>0</v>
      </c>
      <c r="C328" s="15">
        <f>SUMIFS(LANCAMENTOS!$F$6:$F$505,LANCAMENTOS!$B$6:$B$505,A328,LANCAMENTOS!$G$6:$G$505,"Realizado")</f>
        <v>0</v>
      </c>
      <c r="D328" s="15" t="str">
        <f ca="1">IF(A328&gt;TODAY(),"",CONFIG!$B$7+SUMIFS(LANCAMENTOS!$E$6:$E$505,LANCAMENTOS!$B$6:$B$505,"&gt;="&amp;CONFIG!$B$5,LANCAMENTOS!$B$6:$B$505,"&lt;="&amp;A328,LANCAMENTOS!$G$6:$G$505,"Realizado")-SUMIFS(LANCAMENTOS!$F$6:$F$505,LANCAMENTOS!$B$6:$B$505,"&gt;="&amp;CONFIG!$B$5,LANCAMENTOS!$B$6:$B$505,"&lt;="&amp;A328,LANCAMENTOS!$G$6:$G$505,"Realizado"))</f>
        <v/>
      </c>
      <c r="E328" s="15">
        <f>SUMIFS(LANCAMENTOS!$E$6:$E$505,LANCAMENTOS!$B$6:$B$505,A328,LANCAMENTOS!$G$6:$G$505,"Previsto")</f>
        <v>0</v>
      </c>
      <c r="F328" s="15">
        <f>SUMIFS(LANCAMENTOS!$F$6:$F$505,LANCAMENTOS!$B$6:$B$505,A328,LANCAMENTOS!$G$6:$G$505,"Previsto")</f>
        <v>0</v>
      </c>
      <c r="G328" s="15">
        <f>CONFIG!$B$7+SUMIFS(LANCAMENTOS!$E$6:$E$505,LANCAMENTOS!$B$6:$B$505,"&gt;="&amp;CONFIG!$B$5,LANCAMENTOS!$B$6:$B$505,"&lt;="&amp;A328)-SUMIFS(LANCAMENTOS!$F$6:$F$505,LANCAMENTOS!$B$6:$B$505,"&gt;="&amp;CONFIG!$B$5,LANCAMENTOS!$B$6:$B$505,"&lt;="&amp;A328)</f>
        <v>17800</v>
      </c>
      <c r="H328" s="14" t="str">
        <f t="shared" si="10"/>
        <v>OK</v>
      </c>
      <c r="I328" s="15" t="str">
        <f ca="1">IF(AND(A328&gt;=TODAY(),A328&lt;=TODAY()+CONFIG!$B$6),G328,"")</f>
        <v/>
      </c>
      <c r="J328" s="14" t="str">
        <f ca="1">IF(AND(A328&gt;=TODAY(),A328&lt;=TODAY()+CONFIG!$B$6,G328&lt;0),"FALTA DE CAIXA","")</f>
        <v/>
      </c>
    </row>
    <row r="329" spans="1:10">
      <c r="A329" s="17">
        <f t="shared" si="11"/>
        <v>46559</v>
      </c>
      <c r="B329" s="15">
        <f>SUMIFS(LANCAMENTOS!$E$6:$E$505,LANCAMENTOS!$B$6:$B$505,A329,LANCAMENTOS!$G$6:$G$505,"Realizado")</f>
        <v>0</v>
      </c>
      <c r="C329" s="15">
        <f>SUMIFS(LANCAMENTOS!$F$6:$F$505,LANCAMENTOS!$B$6:$B$505,A329,LANCAMENTOS!$G$6:$G$505,"Realizado")</f>
        <v>0</v>
      </c>
      <c r="D329" s="15" t="str">
        <f ca="1">IF(A329&gt;TODAY(),"",CONFIG!$B$7+SUMIFS(LANCAMENTOS!$E$6:$E$505,LANCAMENTOS!$B$6:$B$505,"&gt;="&amp;CONFIG!$B$5,LANCAMENTOS!$B$6:$B$505,"&lt;="&amp;A329,LANCAMENTOS!$G$6:$G$505,"Realizado")-SUMIFS(LANCAMENTOS!$F$6:$F$505,LANCAMENTOS!$B$6:$B$505,"&gt;="&amp;CONFIG!$B$5,LANCAMENTOS!$B$6:$B$505,"&lt;="&amp;A329,LANCAMENTOS!$G$6:$G$505,"Realizado"))</f>
        <v/>
      </c>
      <c r="E329" s="15">
        <f>SUMIFS(LANCAMENTOS!$E$6:$E$505,LANCAMENTOS!$B$6:$B$505,A329,LANCAMENTOS!$G$6:$G$505,"Previsto")</f>
        <v>0</v>
      </c>
      <c r="F329" s="15">
        <f>SUMIFS(LANCAMENTOS!$F$6:$F$505,LANCAMENTOS!$B$6:$B$505,A329,LANCAMENTOS!$G$6:$G$505,"Previsto")</f>
        <v>0</v>
      </c>
      <c r="G329" s="15">
        <f>CONFIG!$B$7+SUMIFS(LANCAMENTOS!$E$6:$E$505,LANCAMENTOS!$B$6:$B$505,"&gt;="&amp;CONFIG!$B$5,LANCAMENTOS!$B$6:$B$505,"&lt;="&amp;A329)-SUMIFS(LANCAMENTOS!$F$6:$F$505,LANCAMENTOS!$B$6:$B$505,"&gt;="&amp;CONFIG!$B$5,LANCAMENTOS!$B$6:$B$505,"&lt;="&amp;A329)</f>
        <v>17800</v>
      </c>
      <c r="H329" s="14" t="str">
        <f t="shared" si="10"/>
        <v>OK</v>
      </c>
      <c r="I329" s="15" t="str">
        <f ca="1">IF(AND(A329&gt;=TODAY(),A329&lt;=TODAY()+CONFIG!$B$6),G329,"")</f>
        <v/>
      </c>
      <c r="J329" s="14" t="str">
        <f ca="1">IF(AND(A329&gt;=TODAY(),A329&lt;=TODAY()+CONFIG!$B$6,G329&lt;0),"FALTA DE CAIXA","")</f>
        <v/>
      </c>
    </row>
    <row r="330" spans="1:10">
      <c r="A330" s="17">
        <f t="shared" si="11"/>
        <v>46560</v>
      </c>
      <c r="B330" s="15">
        <f>SUMIFS(LANCAMENTOS!$E$6:$E$505,LANCAMENTOS!$B$6:$B$505,A330,LANCAMENTOS!$G$6:$G$505,"Realizado")</f>
        <v>0</v>
      </c>
      <c r="C330" s="15">
        <f>SUMIFS(LANCAMENTOS!$F$6:$F$505,LANCAMENTOS!$B$6:$B$505,A330,LANCAMENTOS!$G$6:$G$505,"Realizado")</f>
        <v>0</v>
      </c>
      <c r="D330" s="15" t="str">
        <f ca="1">IF(A330&gt;TODAY(),"",CONFIG!$B$7+SUMIFS(LANCAMENTOS!$E$6:$E$505,LANCAMENTOS!$B$6:$B$505,"&gt;="&amp;CONFIG!$B$5,LANCAMENTOS!$B$6:$B$505,"&lt;="&amp;A330,LANCAMENTOS!$G$6:$G$505,"Realizado")-SUMIFS(LANCAMENTOS!$F$6:$F$505,LANCAMENTOS!$B$6:$B$505,"&gt;="&amp;CONFIG!$B$5,LANCAMENTOS!$B$6:$B$505,"&lt;="&amp;A330,LANCAMENTOS!$G$6:$G$505,"Realizado"))</f>
        <v/>
      </c>
      <c r="E330" s="15">
        <f>SUMIFS(LANCAMENTOS!$E$6:$E$505,LANCAMENTOS!$B$6:$B$505,A330,LANCAMENTOS!$G$6:$G$505,"Previsto")</f>
        <v>0</v>
      </c>
      <c r="F330" s="15">
        <f>SUMIFS(LANCAMENTOS!$F$6:$F$505,LANCAMENTOS!$B$6:$B$505,A330,LANCAMENTOS!$G$6:$G$505,"Previsto")</f>
        <v>0</v>
      </c>
      <c r="G330" s="15">
        <f>CONFIG!$B$7+SUMIFS(LANCAMENTOS!$E$6:$E$505,LANCAMENTOS!$B$6:$B$505,"&gt;="&amp;CONFIG!$B$5,LANCAMENTOS!$B$6:$B$505,"&lt;="&amp;A330)-SUMIFS(LANCAMENTOS!$F$6:$F$505,LANCAMENTOS!$B$6:$B$505,"&gt;="&amp;CONFIG!$B$5,LANCAMENTOS!$B$6:$B$505,"&lt;="&amp;A330)</f>
        <v>17800</v>
      </c>
      <c r="H330" s="14" t="str">
        <f t="shared" si="10"/>
        <v>OK</v>
      </c>
      <c r="I330" s="15" t="str">
        <f ca="1">IF(AND(A330&gt;=TODAY(),A330&lt;=TODAY()+CONFIG!$B$6),G330,"")</f>
        <v/>
      </c>
      <c r="J330" s="14" t="str">
        <f ca="1">IF(AND(A330&gt;=TODAY(),A330&lt;=TODAY()+CONFIG!$B$6,G330&lt;0),"FALTA DE CAIXA","")</f>
        <v/>
      </c>
    </row>
    <row r="331" spans="1:10">
      <c r="A331" s="17">
        <f t="shared" si="11"/>
        <v>46561</v>
      </c>
      <c r="B331" s="15">
        <f>SUMIFS(LANCAMENTOS!$E$6:$E$505,LANCAMENTOS!$B$6:$B$505,A331,LANCAMENTOS!$G$6:$G$505,"Realizado")</f>
        <v>0</v>
      </c>
      <c r="C331" s="15">
        <f>SUMIFS(LANCAMENTOS!$F$6:$F$505,LANCAMENTOS!$B$6:$B$505,A331,LANCAMENTOS!$G$6:$G$505,"Realizado")</f>
        <v>0</v>
      </c>
      <c r="D331" s="15" t="str">
        <f ca="1">IF(A331&gt;TODAY(),"",CONFIG!$B$7+SUMIFS(LANCAMENTOS!$E$6:$E$505,LANCAMENTOS!$B$6:$B$505,"&gt;="&amp;CONFIG!$B$5,LANCAMENTOS!$B$6:$B$505,"&lt;="&amp;A331,LANCAMENTOS!$G$6:$G$505,"Realizado")-SUMIFS(LANCAMENTOS!$F$6:$F$505,LANCAMENTOS!$B$6:$B$505,"&gt;="&amp;CONFIG!$B$5,LANCAMENTOS!$B$6:$B$505,"&lt;="&amp;A331,LANCAMENTOS!$G$6:$G$505,"Realizado"))</f>
        <v/>
      </c>
      <c r="E331" s="15">
        <f>SUMIFS(LANCAMENTOS!$E$6:$E$505,LANCAMENTOS!$B$6:$B$505,A331,LANCAMENTOS!$G$6:$G$505,"Previsto")</f>
        <v>0</v>
      </c>
      <c r="F331" s="15">
        <f>SUMIFS(LANCAMENTOS!$F$6:$F$505,LANCAMENTOS!$B$6:$B$505,A331,LANCAMENTOS!$G$6:$G$505,"Previsto")</f>
        <v>0</v>
      </c>
      <c r="G331" s="15">
        <f>CONFIG!$B$7+SUMIFS(LANCAMENTOS!$E$6:$E$505,LANCAMENTOS!$B$6:$B$505,"&gt;="&amp;CONFIG!$B$5,LANCAMENTOS!$B$6:$B$505,"&lt;="&amp;A331)-SUMIFS(LANCAMENTOS!$F$6:$F$505,LANCAMENTOS!$B$6:$B$505,"&gt;="&amp;CONFIG!$B$5,LANCAMENTOS!$B$6:$B$505,"&lt;="&amp;A331)</f>
        <v>17800</v>
      </c>
      <c r="H331" s="14" t="str">
        <f t="shared" si="10"/>
        <v>OK</v>
      </c>
      <c r="I331" s="15" t="str">
        <f ca="1">IF(AND(A331&gt;=TODAY(),A331&lt;=TODAY()+CONFIG!$B$6),G331,"")</f>
        <v/>
      </c>
      <c r="J331" s="14" t="str">
        <f ca="1">IF(AND(A331&gt;=TODAY(),A331&lt;=TODAY()+CONFIG!$B$6,G331&lt;0),"FALTA DE CAIXA","")</f>
        <v/>
      </c>
    </row>
    <row r="332" spans="1:10">
      <c r="A332" s="17">
        <f t="shared" si="11"/>
        <v>46562</v>
      </c>
      <c r="B332" s="15">
        <f>SUMIFS(LANCAMENTOS!$E$6:$E$505,LANCAMENTOS!$B$6:$B$505,A332,LANCAMENTOS!$G$6:$G$505,"Realizado")</f>
        <v>0</v>
      </c>
      <c r="C332" s="15">
        <f>SUMIFS(LANCAMENTOS!$F$6:$F$505,LANCAMENTOS!$B$6:$B$505,A332,LANCAMENTOS!$G$6:$G$505,"Realizado")</f>
        <v>0</v>
      </c>
      <c r="D332" s="15" t="str">
        <f ca="1">IF(A332&gt;TODAY(),"",CONFIG!$B$7+SUMIFS(LANCAMENTOS!$E$6:$E$505,LANCAMENTOS!$B$6:$B$505,"&gt;="&amp;CONFIG!$B$5,LANCAMENTOS!$B$6:$B$505,"&lt;="&amp;A332,LANCAMENTOS!$G$6:$G$505,"Realizado")-SUMIFS(LANCAMENTOS!$F$6:$F$505,LANCAMENTOS!$B$6:$B$505,"&gt;="&amp;CONFIG!$B$5,LANCAMENTOS!$B$6:$B$505,"&lt;="&amp;A332,LANCAMENTOS!$G$6:$G$505,"Realizado"))</f>
        <v/>
      </c>
      <c r="E332" s="15">
        <f>SUMIFS(LANCAMENTOS!$E$6:$E$505,LANCAMENTOS!$B$6:$B$505,A332,LANCAMENTOS!$G$6:$G$505,"Previsto")</f>
        <v>0</v>
      </c>
      <c r="F332" s="15">
        <f>SUMIFS(LANCAMENTOS!$F$6:$F$505,LANCAMENTOS!$B$6:$B$505,A332,LANCAMENTOS!$G$6:$G$505,"Previsto")</f>
        <v>0</v>
      </c>
      <c r="G332" s="15">
        <f>CONFIG!$B$7+SUMIFS(LANCAMENTOS!$E$6:$E$505,LANCAMENTOS!$B$6:$B$505,"&gt;="&amp;CONFIG!$B$5,LANCAMENTOS!$B$6:$B$505,"&lt;="&amp;A332)-SUMIFS(LANCAMENTOS!$F$6:$F$505,LANCAMENTOS!$B$6:$B$505,"&gt;="&amp;CONFIG!$B$5,LANCAMENTOS!$B$6:$B$505,"&lt;="&amp;A332)</f>
        <v>17800</v>
      </c>
      <c r="H332" s="14" t="str">
        <f t="shared" si="10"/>
        <v>OK</v>
      </c>
      <c r="I332" s="15" t="str">
        <f ca="1">IF(AND(A332&gt;=TODAY(),A332&lt;=TODAY()+CONFIG!$B$6),G332,"")</f>
        <v/>
      </c>
      <c r="J332" s="14" t="str">
        <f ca="1">IF(AND(A332&gt;=TODAY(),A332&lt;=TODAY()+CONFIG!$B$6,G332&lt;0),"FALTA DE CAIXA","")</f>
        <v/>
      </c>
    </row>
    <row r="333" spans="1:10">
      <c r="A333" s="17">
        <f t="shared" si="11"/>
        <v>46563</v>
      </c>
      <c r="B333" s="15">
        <f>SUMIFS(LANCAMENTOS!$E$6:$E$505,LANCAMENTOS!$B$6:$B$505,A333,LANCAMENTOS!$G$6:$G$505,"Realizado")</f>
        <v>0</v>
      </c>
      <c r="C333" s="15">
        <f>SUMIFS(LANCAMENTOS!$F$6:$F$505,LANCAMENTOS!$B$6:$B$505,A333,LANCAMENTOS!$G$6:$G$505,"Realizado")</f>
        <v>0</v>
      </c>
      <c r="D333" s="15" t="str">
        <f ca="1">IF(A333&gt;TODAY(),"",CONFIG!$B$7+SUMIFS(LANCAMENTOS!$E$6:$E$505,LANCAMENTOS!$B$6:$B$505,"&gt;="&amp;CONFIG!$B$5,LANCAMENTOS!$B$6:$B$505,"&lt;="&amp;A333,LANCAMENTOS!$G$6:$G$505,"Realizado")-SUMIFS(LANCAMENTOS!$F$6:$F$505,LANCAMENTOS!$B$6:$B$505,"&gt;="&amp;CONFIG!$B$5,LANCAMENTOS!$B$6:$B$505,"&lt;="&amp;A333,LANCAMENTOS!$G$6:$G$505,"Realizado"))</f>
        <v/>
      </c>
      <c r="E333" s="15">
        <f>SUMIFS(LANCAMENTOS!$E$6:$E$505,LANCAMENTOS!$B$6:$B$505,A333,LANCAMENTOS!$G$6:$G$505,"Previsto")</f>
        <v>0</v>
      </c>
      <c r="F333" s="15">
        <f>SUMIFS(LANCAMENTOS!$F$6:$F$505,LANCAMENTOS!$B$6:$B$505,A333,LANCAMENTOS!$G$6:$G$505,"Previsto")</f>
        <v>0</v>
      </c>
      <c r="G333" s="15">
        <f>CONFIG!$B$7+SUMIFS(LANCAMENTOS!$E$6:$E$505,LANCAMENTOS!$B$6:$B$505,"&gt;="&amp;CONFIG!$B$5,LANCAMENTOS!$B$6:$B$505,"&lt;="&amp;A333)-SUMIFS(LANCAMENTOS!$F$6:$F$505,LANCAMENTOS!$B$6:$B$505,"&gt;="&amp;CONFIG!$B$5,LANCAMENTOS!$B$6:$B$505,"&lt;="&amp;A333)</f>
        <v>17800</v>
      </c>
      <c r="H333" s="14" t="str">
        <f t="shared" si="10"/>
        <v>OK</v>
      </c>
      <c r="I333" s="15" t="str">
        <f ca="1">IF(AND(A333&gt;=TODAY(),A333&lt;=TODAY()+CONFIG!$B$6),G333,"")</f>
        <v/>
      </c>
      <c r="J333" s="14" t="str">
        <f ca="1">IF(AND(A333&gt;=TODAY(),A333&lt;=TODAY()+CONFIG!$B$6,G333&lt;0),"FALTA DE CAIXA","")</f>
        <v/>
      </c>
    </row>
    <row r="334" spans="1:10">
      <c r="A334" s="17">
        <f t="shared" si="11"/>
        <v>46564</v>
      </c>
      <c r="B334" s="15">
        <f>SUMIFS(LANCAMENTOS!$E$6:$E$505,LANCAMENTOS!$B$6:$B$505,A334,LANCAMENTOS!$G$6:$G$505,"Realizado")</f>
        <v>0</v>
      </c>
      <c r="C334" s="15">
        <f>SUMIFS(LANCAMENTOS!$F$6:$F$505,LANCAMENTOS!$B$6:$B$505,A334,LANCAMENTOS!$G$6:$G$505,"Realizado")</f>
        <v>0</v>
      </c>
      <c r="D334" s="15" t="str">
        <f ca="1">IF(A334&gt;TODAY(),"",CONFIG!$B$7+SUMIFS(LANCAMENTOS!$E$6:$E$505,LANCAMENTOS!$B$6:$B$505,"&gt;="&amp;CONFIG!$B$5,LANCAMENTOS!$B$6:$B$505,"&lt;="&amp;A334,LANCAMENTOS!$G$6:$G$505,"Realizado")-SUMIFS(LANCAMENTOS!$F$6:$F$505,LANCAMENTOS!$B$6:$B$505,"&gt;="&amp;CONFIG!$B$5,LANCAMENTOS!$B$6:$B$505,"&lt;="&amp;A334,LANCAMENTOS!$G$6:$G$505,"Realizado"))</f>
        <v/>
      </c>
      <c r="E334" s="15">
        <f>SUMIFS(LANCAMENTOS!$E$6:$E$505,LANCAMENTOS!$B$6:$B$505,A334,LANCAMENTOS!$G$6:$G$505,"Previsto")</f>
        <v>0</v>
      </c>
      <c r="F334" s="15">
        <f>SUMIFS(LANCAMENTOS!$F$6:$F$505,LANCAMENTOS!$B$6:$B$505,A334,LANCAMENTOS!$G$6:$G$505,"Previsto")</f>
        <v>0</v>
      </c>
      <c r="G334" s="15">
        <f>CONFIG!$B$7+SUMIFS(LANCAMENTOS!$E$6:$E$505,LANCAMENTOS!$B$6:$B$505,"&gt;="&amp;CONFIG!$B$5,LANCAMENTOS!$B$6:$B$505,"&lt;="&amp;A334)-SUMIFS(LANCAMENTOS!$F$6:$F$505,LANCAMENTOS!$B$6:$B$505,"&gt;="&amp;CONFIG!$B$5,LANCAMENTOS!$B$6:$B$505,"&lt;="&amp;A334)</f>
        <v>17800</v>
      </c>
      <c r="H334" s="14" t="str">
        <f t="shared" si="10"/>
        <v>OK</v>
      </c>
      <c r="I334" s="15" t="str">
        <f ca="1">IF(AND(A334&gt;=TODAY(),A334&lt;=TODAY()+CONFIG!$B$6),G334,"")</f>
        <v/>
      </c>
      <c r="J334" s="14" t="str">
        <f ca="1">IF(AND(A334&gt;=TODAY(),A334&lt;=TODAY()+CONFIG!$B$6,G334&lt;0),"FALTA DE CAIXA","")</f>
        <v/>
      </c>
    </row>
    <row r="335" spans="1:10">
      <c r="A335" s="17">
        <f t="shared" si="11"/>
        <v>46565</v>
      </c>
      <c r="B335" s="15">
        <f>SUMIFS(LANCAMENTOS!$E$6:$E$505,LANCAMENTOS!$B$6:$B$505,A335,LANCAMENTOS!$G$6:$G$505,"Realizado")</f>
        <v>0</v>
      </c>
      <c r="C335" s="15">
        <f>SUMIFS(LANCAMENTOS!$F$6:$F$505,LANCAMENTOS!$B$6:$B$505,A335,LANCAMENTOS!$G$6:$G$505,"Realizado")</f>
        <v>0</v>
      </c>
      <c r="D335" s="15" t="str">
        <f ca="1">IF(A335&gt;TODAY(),"",CONFIG!$B$7+SUMIFS(LANCAMENTOS!$E$6:$E$505,LANCAMENTOS!$B$6:$B$505,"&gt;="&amp;CONFIG!$B$5,LANCAMENTOS!$B$6:$B$505,"&lt;="&amp;A335,LANCAMENTOS!$G$6:$G$505,"Realizado")-SUMIFS(LANCAMENTOS!$F$6:$F$505,LANCAMENTOS!$B$6:$B$505,"&gt;="&amp;CONFIG!$B$5,LANCAMENTOS!$B$6:$B$505,"&lt;="&amp;A335,LANCAMENTOS!$G$6:$G$505,"Realizado"))</f>
        <v/>
      </c>
      <c r="E335" s="15">
        <f>SUMIFS(LANCAMENTOS!$E$6:$E$505,LANCAMENTOS!$B$6:$B$505,A335,LANCAMENTOS!$G$6:$G$505,"Previsto")</f>
        <v>0</v>
      </c>
      <c r="F335" s="15">
        <f>SUMIFS(LANCAMENTOS!$F$6:$F$505,LANCAMENTOS!$B$6:$B$505,A335,LANCAMENTOS!$G$6:$G$505,"Previsto")</f>
        <v>0</v>
      </c>
      <c r="G335" s="15">
        <f>CONFIG!$B$7+SUMIFS(LANCAMENTOS!$E$6:$E$505,LANCAMENTOS!$B$6:$B$505,"&gt;="&amp;CONFIG!$B$5,LANCAMENTOS!$B$6:$B$505,"&lt;="&amp;A335)-SUMIFS(LANCAMENTOS!$F$6:$F$505,LANCAMENTOS!$B$6:$B$505,"&gt;="&amp;CONFIG!$B$5,LANCAMENTOS!$B$6:$B$505,"&lt;="&amp;A335)</f>
        <v>17800</v>
      </c>
      <c r="H335" s="14" t="str">
        <f t="shared" si="10"/>
        <v>OK</v>
      </c>
      <c r="I335" s="15" t="str">
        <f ca="1">IF(AND(A335&gt;=TODAY(),A335&lt;=TODAY()+CONFIG!$B$6),G335,"")</f>
        <v/>
      </c>
      <c r="J335" s="14" t="str">
        <f ca="1">IF(AND(A335&gt;=TODAY(),A335&lt;=TODAY()+CONFIG!$B$6,G335&lt;0),"FALTA DE CAIXA","")</f>
        <v/>
      </c>
    </row>
    <row r="336" spans="1:10">
      <c r="A336" s="17">
        <f t="shared" si="11"/>
        <v>46566</v>
      </c>
      <c r="B336" s="15">
        <f>SUMIFS(LANCAMENTOS!$E$6:$E$505,LANCAMENTOS!$B$6:$B$505,A336,LANCAMENTOS!$G$6:$G$505,"Realizado")</f>
        <v>0</v>
      </c>
      <c r="C336" s="15">
        <f>SUMIFS(LANCAMENTOS!$F$6:$F$505,LANCAMENTOS!$B$6:$B$505,A336,LANCAMENTOS!$G$6:$G$505,"Realizado")</f>
        <v>0</v>
      </c>
      <c r="D336" s="15" t="str">
        <f ca="1">IF(A336&gt;TODAY(),"",CONFIG!$B$7+SUMIFS(LANCAMENTOS!$E$6:$E$505,LANCAMENTOS!$B$6:$B$505,"&gt;="&amp;CONFIG!$B$5,LANCAMENTOS!$B$6:$B$505,"&lt;="&amp;A336,LANCAMENTOS!$G$6:$G$505,"Realizado")-SUMIFS(LANCAMENTOS!$F$6:$F$505,LANCAMENTOS!$B$6:$B$505,"&gt;="&amp;CONFIG!$B$5,LANCAMENTOS!$B$6:$B$505,"&lt;="&amp;A336,LANCAMENTOS!$G$6:$G$505,"Realizado"))</f>
        <v/>
      </c>
      <c r="E336" s="15">
        <f>SUMIFS(LANCAMENTOS!$E$6:$E$505,LANCAMENTOS!$B$6:$B$505,A336,LANCAMENTOS!$G$6:$G$505,"Previsto")</f>
        <v>0</v>
      </c>
      <c r="F336" s="15">
        <f>SUMIFS(LANCAMENTOS!$F$6:$F$505,LANCAMENTOS!$B$6:$B$505,A336,LANCAMENTOS!$G$6:$G$505,"Previsto")</f>
        <v>0</v>
      </c>
      <c r="G336" s="15">
        <f>CONFIG!$B$7+SUMIFS(LANCAMENTOS!$E$6:$E$505,LANCAMENTOS!$B$6:$B$505,"&gt;="&amp;CONFIG!$B$5,LANCAMENTOS!$B$6:$B$505,"&lt;="&amp;A336)-SUMIFS(LANCAMENTOS!$F$6:$F$505,LANCAMENTOS!$B$6:$B$505,"&gt;="&amp;CONFIG!$B$5,LANCAMENTOS!$B$6:$B$505,"&lt;="&amp;A336)</f>
        <v>17800</v>
      </c>
      <c r="H336" s="14" t="str">
        <f t="shared" si="10"/>
        <v>OK</v>
      </c>
      <c r="I336" s="15" t="str">
        <f ca="1">IF(AND(A336&gt;=TODAY(),A336&lt;=TODAY()+CONFIG!$B$6),G336,"")</f>
        <v/>
      </c>
      <c r="J336" s="14" t="str">
        <f ca="1">IF(AND(A336&gt;=TODAY(),A336&lt;=TODAY()+CONFIG!$B$6,G336&lt;0),"FALTA DE CAIXA","")</f>
        <v/>
      </c>
    </row>
    <row r="337" spans="1:10">
      <c r="A337" s="17">
        <f t="shared" si="11"/>
        <v>46567</v>
      </c>
      <c r="B337" s="15">
        <f>SUMIFS(LANCAMENTOS!$E$6:$E$505,LANCAMENTOS!$B$6:$B$505,A337,LANCAMENTOS!$G$6:$G$505,"Realizado")</f>
        <v>0</v>
      </c>
      <c r="C337" s="15">
        <f>SUMIFS(LANCAMENTOS!$F$6:$F$505,LANCAMENTOS!$B$6:$B$505,A337,LANCAMENTOS!$G$6:$G$505,"Realizado")</f>
        <v>0</v>
      </c>
      <c r="D337" s="15" t="str">
        <f ca="1">IF(A337&gt;TODAY(),"",CONFIG!$B$7+SUMIFS(LANCAMENTOS!$E$6:$E$505,LANCAMENTOS!$B$6:$B$505,"&gt;="&amp;CONFIG!$B$5,LANCAMENTOS!$B$6:$B$505,"&lt;="&amp;A337,LANCAMENTOS!$G$6:$G$505,"Realizado")-SUMIFS(LANCAMENTOS!$F$6:$F$505,LANCAMENTOS!$B$6:$B$505,"&gt;="&amp;CONFIG!$B$5,LANCAMENTOS!$B$6:$B$505,"&lt;="&amp;A337,LANCAMENTOS!$G$6:$G$505,"Realizado"))</f>
        <v/>
      </c>
      <c r="E337" s="15">
        <f>SUMIFS(LANCAMENTOS!$E$6:$E$505,LANCAMENTOS!$B$6:$B$505,A337,LANCAMENTOS!$G$6:$G$505,"Previsto")</f>
        <v>0</v>
      </c>
      <c r="F337" s="15">
        <f>SUMIFS(LANCAMENTOS!$F$6:$F$505,LANCAMENTOS!$B$6:$B$505,A337,LANCAMENTOS!$G$6:$G$505,"Previsto")</f>
        <v>0</v>
      </c>
      <c r="G337" s="15">
        <f>CONFIG!$B$7+SUMIFS(LANCAMENTOS!$E$6:$E$505,LANCAMENTOS!$B$6:$B$505,"&gt;="&amp;CONFIG!$B$5,LANCAMENTOS!$B$6:$B$505,"&lt;="&amp;A337)-SUMIFS(LANCAMENTOS!$F$6:$F$505,LANCAMENTOS!$B$6:$B$505,"&gt;="&amp;CONFIG!$B$5,LANCAMENTOS!$B$6:$B$505,"&lt;="&amp;A337)</f>
        <v>17800</v>
      </c>
      <c r="H337" s="14" t="str">
        <f t="shared" si="10"/>
        <v>OK</v>
      </c>
      <c r="I337" s="15" t="str">
        <f ca="1">IF(AND(A337&gt;=TODAY(),A337&lt;=TODAY()+CONFIG!$B$6),G337,"")</f>
        <v/>
      </c>
      <c r="J337" s="14" t="str">
        <f ca="1">IF(AND(A337&gt;=TODAY(),A337&lt;=TODAY()+CONFIG!$B$6,G337&lt;0),"FALTA DE CAIXA","")</f>
        <v/>
      </c>
    </row>
    <row r="338" spans="1:10">
      <c r="A338" s="17">
        <f t="shared" si="11"/>
        <v>46568</v>
      </c>
      <c r="B338" s="15">
        <f>SUMIFS(LANCAMENTOS!$E$6:$E$505,LANCAMENTOS!$B$6:$B$505,A338,LANCAMENTOS!$G$6:$G$505,"Realizado")</f>
        <v>0</v>
      </c>
      <c r="C338" s="15">
        <f>SUMIFS(LANCAMENTOS!$F$6:$F$505,LANCAMENTOS!$B$6:$B$505,A338,LANCAMENTOS!$G$6:$G$505,"Realizado")</f>
        <v>0</v>
      </c>
      <c r="D338" s="15" t="str">
        <f ca="1">IF(A338&gt;TODAY(),"",CONFIG!$B$7+SUMIFS(LANCAMENTOS!$E$6:$E$505,LANCAMENTOS!$B$6:$B$505,"&gt;="&amp;CONFIG!$B$5,LANCAMENTOS!$B$6:$B$505,"&lt;="&amp;A338,LANCAMENTOS!$G$6:$G$505,"Realizado")-SUMIFS(LANCAMENTOS!$F$6:$F$505,LANCAMENTOS!$B$6:$B$505,"&gt;="&amp;CONFIG!$B$5,LANCAMENTOS!$B$6:$B$505,"&lt;="&amp;A338,LANCAMENTOS!$G$6:$G$505,"Realizado"))</f>
        <v/>
      </c>
      <c r="E338" s="15">
        <f>SUMIFS(LANCAMENTOS!$E$6:$E$505,LANCAMENTOS!$B$6:$B$505,A338,LANCAMENTOS!$G$6:$G$505,"Previsto")</f>
        <v>0</v>
      </c>
      <c r="F338" s="15">
        <f>SUMIFS(LANCAMENTOS!$F$6:$F$505,LANCAMENTOS!$B$6:$B$505,A338,LANCAMENTOS!$G$6:$G$505,"Previsto")</f>
        <v>0</v>
      </c>
      <c r="G338" s="15">
        <f>CONFIG!$B$7+SUMIFS(LANCAMENTOS!$E$6:$E$505,LANCAMENTOS!$B$6:$B$505,"&gt;="&amp;CONFIG!$B$5,LANCAMENTOS!$B$6:$B$505,"&lt;="&amp;A338)-SUMIFS(LANCAMENTOS!$F$6:$F$505,LANCAMENTOS!$B$6:$B$505,"&gt;="&amp;CONFIG!$B$5,LANCAMENTOS!$B$6:$B$505,"&lt;="&amp;A338)</f>
        <v>17800</v>
      </c>
      <c r="H338" s="14" t="str">
        <f t="shared" si="10"/>
        <v>OK</v>
      </c>
      <c r="I338" s="15" t="str">
        <f ca="1">IF(AND(A338&gt;=TODAY(),A338&lt;=TODAY()+CONFIG!$B$6),G338,"")</f>
        <v/>
      </c>
      <c r="J338" s="14" t="str">
        <f ca="1">IF(AND(A338&gt;=TODAY(),A338&lt;=TODAY()+CONFIG!$B$6,G338&lt;0),"FALTA DE CAIXA","")</f>
        <v/>
      </c>
    </row>
    <row r="339" spans="1:10">
      <c r="A339" s="17">
        <f t="shared" si="11"/>
        <v>46569</v>
      </c>
      <c r="B339" s="15">
        <f>SUMIFS(LANCAMENTOS!$E$6:$E$505,LANCAMENTOS!$B$6:$B$505,A339,LANCAMENTOS!$G$6:$G$505,"Realizado")</f>
        <v>0</v>
      </c>
      <c r="C339" s="15">
        <f>SUMIFS(LANCAMENTOS!$F$6:$F$505,LANCAMENTOS!$B$6:$B$505,A339,LANCAMENTOS!$G$6:$G$505,"Realizado")</f>
        <v>0</v>
      </c>
      <c r="D339" s="15" t="str">
        <f ca="1">IF(A339&gt;TODAY(),"",CONFIG!$B$7+SUMIFS(LANCAMENTOS!$E$6:$E$505,LANCAMENTOS!$B$6:$B$505,"&gt;="&amp;CONFIG!$B$5,LANCAMENTOS!$B$6:$B$505,"&lt;="&amp;A339,LANCAMENTOS!$G$6:$G$505,"Realizado")-SUMIFS(LANCAMENTOS!$F$6:$F$505,LANCAMENTOS!$B$6:$B$505,"&gt;="&amp;CONFIG!$B$5,LANCAMENTOS!$B$6:$B$505,"&lt;="&amp;A339,LANCAMENTOS!$G$6:$G$505,"Realizado"))</f>
        <v/>
      </c>
      <c r="E339" s="15">
        <f>SUMIFS(LANCAMENTOS!$E$6:$E$505,LANCAMENTOS!$B$6:$B$505,A339,LANCAMENTOS!$G$6:$G$505,"Previsto")</f>
        <v>0</v>
      </c>
      <c r="F339" s="15">
        <f>SUMIFS(LANCAMENTOS!$F$6:$F$505,LANCAMENTOS!$B$6:$B$505,A339,LANCAMENTOS!$G$6:$G$505,"Previsto")</f>
        <v>0</v>
      </c>
      <c r="G339" s="15">
        <f>CONFIG!$B$7+SUMIFS(LANCAMENTOS!$E$6:$E$505,LANCAMENTOS!$B$6:$B$505,"&gt;="&amp;CONFIG!$B$5,LANCAMENTOS!$B$6:$B$505,"&lt;="&amp;A339)-SUMIFS(LANCAMENTOS!$F$6:$F$505,LANCAMENTOS!$B$6:$B$505,"&gt;="&amp;CONFIG!$B$5,LANCAMENTOS!$B$6:$B$505,"&lt;="&amp;A339)</f>
        <v>17800</v>
      </c>
      <c r="H339" s="14" t="str">
        <f t="shared" si="10"/>
        <v>OK</v>
      </c>
      <c r="I339" s="15" t="str">
        <f ca="1">IF(AND(A339&gt;=TODAY(),A339&lt;=TODAY()+CONFIG!$B$6),G339,"")</f>
        <v/>
      </c>
      <c r="J339" s="14" t="str">
        <f ca="1">IF(AND(A339&gt;=TODAY(),A339&lt;=TODAY()+CONFIG!$B$6,G339&lt;0),"FALTA DE CAIXA","")</f>
        <v/>
      </c>
    </row>
    <row r="340" spans="1:10">
      <c r="A340" s="17">
        <f t="shared" si="11"/>
        <v>46570</v>
      </c>
      <c r="B340" s="15">
        <f>SUMIFS(LANCAMENTOS!$E$6:$E$505,LANCAMENTOS!$B$6:$B$505,A340,LANCAMENTOS!$G$6:$G$505,"Realizado")</f>
        <v>0</v>
      </c>
      <c r="C340" s="15">
        <f>SUMIFS(LANCAMENTOS!$F$6:$F$505,LANCAMENTOS!$B$6:$B$505,A340,LANCAMENTOS!$G$6:$G$505,"Realizado")</f>
        <v>0</v>
      </c>
      <c r="D340" s="15" t="str">
        <f ca="1">IF(A340&gt;TODAY(),"",CONFIG!$B$7+SUMIFS(LANCAMENTOS!$E$6:$E$505,LANCAMENTOS!$B$6:$B$505,"&gt;="&amp;CONFIG!$B$5,LANCAMENTOS!$B$6:$B$505,"&lt;="&amp;A340,LANCAMENTOS!$G$6:$G$505,"Realizado")-SUMIFS(LANCAMENTOS!$F$6:$F$505,LANCAMENTOS!$B$6:$B$505,"&gt;="&amp;CONFIG!$B$5,LANCAMENTOS!$B$6:$B$505,"&lt;="&amp;A340,LANCAMENTOS!$G$6:$G$505,"Realizado"))</f>
        <v/>
      </c>
      <c r="E340" s="15">
        <f>SUMIFS(LANCAMENTOS!$E$6:$E$505,LANCAMENTOS!$B$6:$B$505,A340,LANCAMENTOS!$G$6:$G$505,"Previsto")</f>
        <v>0</v>
      </c>
      <c r="F340" s="15">
        <f>SUMIFS(LANCAMENTOS!$F$6:$F$505,LANCAMENTOS!$B$6:$B$505,A340,LANCAMENTOS!$G$6:$G$505,"Previsto")</f>
        <v>0</v>
      </c>
      <c r="G340" s="15">
        <f>CONFIG!$B$7+SUMIFS(LANCAMENTOS!$E$6:$E$505,LANCAMENTOS!$B$6:$B$505,"&gt;="&amp;CONFIG!$B$5,LANCAMENTOS!$B$6:$B$505,"&lt;="&amp;A340)-SUMIFS(LANCAMENTOS!$F$6:$F$505,LANCAMENTOS!$B$6:$B$505,"&gt;="&amp;CONFIG!$B$5,LANCAMENTOS!$B$6:$B$505,"&lt;="&amp;A340)</f>
        <v>17800</v>
      </c>
      <c r="H340" s="14" t="str">
        <f t="shared" si="10"/>
        <v>OK</v>
      </c>
      <c r="I340" s="15" t="str">
        <f ca="1">IF(AND(A340&gt;=TODAY(),A340&lt;=TODAY()+CONFIG!$B$6),G340,"")</f>
        <v/>
      </c>
      <c r="J340" s="14" t="str">
        <f ca="1">IF(AND(A340&gt;=TODAY(),A340&lt;=TODAY()+CONFIG!$B$6,G340&lt;0),"FALTA DE CAIXA","")</f>
        <v/>
      </c>
    </row>
    <row r="341" spans="1:10">
      <c r="A341" s="17">
        <f t="shared" si="11"/>
        <v>46571</v>
      </c>
      <c r="B341" s="15">
        <f>SUMIFS(LANCAMENTOS!$E$6:$E$505,LANCAMENTOS!$B$6:$B$505,A341,LANCAMENTOS!$G$6:$G$505,"Realizado")</f>
        <v>0</v>
      </c>
      <c r="C341" s="15">
        <f>SUMIFS(LANCAMENTOS!$F$6:$F$505,LANCAMENTOS!$B$6:$B$505,A341,LANCAMENTOS!$G$6:$G$505,"Realizado")</f>
        <v>0</v>
      </c>
      <c r="D341" s="15" t="str">
        <f ca="1">IF(A341&gt;TODAY(),"",CONFIG!$B$7+SUMIFS(LANCAMENTOS!$E$6:$E$505,LANCAMENTOS!$B$6:$B$505,"&gt;="&amp;CONFIG!$B$5,LANCAMENTOS!$B$6:$B$505,"&lt;="&amp;A341,LANCAMENTOS!$G$6:$G$505,"Realizado")-SUMIFS(LANCAMENTOS!$F$6:$F$505,LANCAMENTOS!$B$6:$B$505,"&gt;="&amp;CONFIG!$B$5,LANCAMENTOS!$B$6:$B$505,"&lt;="&amp;A341,LANCAMENTOS!$G$6:$G$505,"Realizado"))</f>
        <v/>
      </c>
      <c r="E341" s="15">
        <f>SUMIFS(LANCAMENTOS!$E$6:$E$505,LANCAMENTOS!$B$6:$B$505,A341,LANCAMENTOS!$G$6:$G$505,"Previsto")</f>
        <v>0</v>
      </c>
      <c r="F341" s="15">
        <f>SUMIFS(LANCAMENTOS!$F$6:$F$505,LANCAMENTOS!$B$6:$B$505,A341,LANCAMENTOS!$G$6:$G$505,"Previsto")</f>
        <v>0</v>
      </c>
      <c r="G341" s="15">
        <f>CONFIG!$B$7+SUMIFS(LANCAMENTOS!$E$6:$E$505,LANCAMENTOS!$B$6:$B$505,"&gt;="&amp;CONFIG!$B$5,LANCAMENTOS!$B$6:$B$505,"&lt;="&amp;A341)-SUMIFS(LANCAMENTOS!$F$6:$F$505,LANCAMENTOS!$B$6:$B$505,"&gt;="&amp;CONFIG!$B$5,LANCAMENTOS!$B$6:$B$505,"&lt;="&amp;A341)</f>
        <v>17800</v>
      </c>
      <c r="H341" s="14" t="str">
        <f t="shared" si="10"/>
        <v>OK</v>
      </c>
      <c r="I341" s="15" t="str">
        <f ca="1">IF(AND(A341&gt;=TODAY(),A341&lt;=TODAY()+CONFIG!$B$6),G341,"")</f>
        <v/>
      </c>
      <c r="J341" s="14" t="str">
        <f ca="1">IF(AND(A341&gt;=TODAY(),A341&lt;=TODAY()+CONFIG!$B$6,G341&lt;0),"FALTA DE CAIXA","")</f>
        <v/>
      </c>
    </row>
    <row r="342" spans="1:10">
      <c r="A342" s="17">
        <f t="shared" si="11"/>
        <v>46572</v>
      </c>
      <c r="B342" s="15">
        <f>SUMIFS(LANCAMENTOS!$E$6:$E$505,LANCAMENTOS!$B$6:$B$505,A342,LANCAMENTOS!$G$6:$G$505,"Realizado")</f>
        <v>0</v>
      </c>
      <c r="C342" s="15">
        <f>SUMIFS(LANCAMENTOS!$F$6:$F$505,LANCAMENTOS!$B$6:$B$505,A342,LANCAMENTOS!$G$6:$G$505,"Realizado")</f>
        <v>0</v>
      </c>
      <c r="D342" s="15" t="str">
        <f ca="1">IF(A342&gt;TODAY(),"",CONFIG!$B$7+SUMIFS(LANCAMENTOS!$E$6:$E$505,LANCAMENTOS!$B$6:$B$505,"&gt;="&amp;CONFIG!$B$5,LANCAMENTOS!$B$6:$B$505,"&lt;="&amp;A342,LANCAMENTOS!$G$6:$G$505,"Realizado")-SUMIFS(LANCAMENTOS!$F$6:$F$505,LANCAMENTOS!$B$6:$B$505,"&gt;="&amp;CONFIG!$B$5,LANCAMENTOS!$B$6:$B$505,"&lt;="&amp;A342,LANCAMENTOS!$G$6:$G$505,"Realizado"))</f>
        <v/>
      </c>
      <c r="E342" s="15">
        <f>SUMIFS(LANCAMENTOS!$E$6:$E$505,LANCAMENTOS!$B$6:$B$505,A342,LANCAMENTOS!$G$6:$G$505,"Previsto")</f>
        <v>0</v>
      </c>
      <c r="F342" s="15">
        <f>SUMIFS(LANCAMENTOS!$F$6:$F$505,LANCAMENTOS!$B$6:$B$505,A342,LANCAMENTOS!$G$6:$G$505,"Previsto")</f>
        <v>0</v>
      </c>
      <c r="G342" s="15">
        <f>CONFIG!$B$7+SUMIFS(LANCAMENTOS!$E$6:$E$505,LANCAMENTOS!$B$6:$B$505,"&gt;="&amp;CONFIG!$B$5,LANCAMENTOS!$B$6:$B$505,"&lt;="&amp;A342)-SUMIFS(LANCAMENTOS!$F$6:$F$505,LANCAMENTOS!$B$6:$B$505,"&gt;="&amp;CONFIG!$B$5,LANCAMENTOS!$B$6:$B$505,"&lt;="&amp;A342)</f>
        <v>17800</v>
      </c>
      <c r="H342" s="14" t="str">
        <f t="shared" si="10"/>
        <v>OK</v>
      </c>
      <c r="I342" s="15" t="str">
        <f ca="1">IF(AND(A342&gt;=TODAY(),A342&lt;=TODAY()+CONFIG!$B$6),G342,"")</f>
        <v/>
      </c>
      <c r="J342" s="14" t="str">
        <f ca="1">IF(AND(A342&gt;=TODAY(),A342&lt;=TODAY()+CONFIG!$B$6,G342&lt;0),"FALTA DE CAIXA","")</f>
        <v/>
      </c>
    </row>
    <row r="343" spans="1:10">
      <c r="A343" s="17">
        <f t="shared" si="11"/>
        <v>46573</v>
      </c>
      <c r="B343" s="15">
        <f>SUMIFS(LANCAMENTOS!$E$6:$E$505,LANCAMENTOS!$B$6:$B$505,A343,LANCAMENTOS!$G$6:$G$505,"Realizado")</f>
        <v>0</v>
      </c>
      <c r="C343" s="15">
        <f>SUMIFS(LANCAMENTOS!$F$6:$F$505,LANCAMENTOS!$B$6:$B$505,A343,LANCAMENTOS!$G$6:$G$505,"Realizado")</f>
        <v>0</v>
      </c>
      <c r="D343" s="15" t="str">
        <f ca="1">IF(A343&gt;TODAY(),"",CONFIG!$B$7+SUMIFS(LANCAMENTOS!$E$6:$E$505,LANCAMENTOS!$B$6:$B$505,"&gt;="&amp;CONFIG!$B$5,LANCAMENTOS!$B$6:$B$505,"&lt;="&amp;A343,LANCAMENTOS!$G$6:$G$505,"Realizado")-SUMIFS(LANCAMENTOS!$F$6:$F$505,LANCAMENTOS!$B$6:$B$505,"&gt;="&amp;CONFIG!$B$5,LANCAMENTOS!$B$6:$B$505,"&lt;="&amp;A343,LANCAMENTOS!$G$6:$G$505,"Realizado"))</f>
        <v/>
      </c>
      <c r="E343" s="15">
        <f>SUMIFS(LANCAMENTOS!$E$6:$E$505,LANCAMENTOS!$B$6:$B$505,A343,LANCAMENTOS!$G$6:$G$505,"Previsto")</f>
        <v>0</v>
      </c>
      <c r="F343" s="15">
        <f>SUMIFS(LANCAMENTOS!$F$6:$F$505,LANCAMENTOS!$B$6:$B$505,A343,LANCAMENTOS!$G$6:$G$505,"Previsto")</f>
        <v>0</v>
      </c>
      <c r="G343" s="15">
        <f>CONFIG!$B$7+SUMIFS(LANCAMENTOS!$E$6:$E$505,LANCAMENTOS!$B$6:$B$505,"&gt;="&amp;CONFIG!$B$5,LANCAMENTOS!$B$6:$B$505,"&lt;="&amp;A343)-SUMIFS(LANCAMENTOS!$F$6:$F$505,LANCAMENTOS!$B$6:$B$505,"&gt;="&amp;CONFIG!$B$5,LANCAMENTOS!$B$6:$B$505,"&lt;="&amp;A343)</f>
        <v>17800</v>
      </c>
      <c r="H343" s="14" t="str">
        <f t="shared" si="10"/>
        <v>OK</v>
      </c>
      <c r="I343" s="15" t="str">
        <f ca="1">IF(AND(A343&gt;=TODAY(),A343&lt;=TODAY()+CONFIG!$B$6),G343,"")</f>
        <v/>
      </c>
      <c r="J343" s="14" t="str">
        <f ca="1">IF(AND(A343&gt;=TODAY(),A343&lt;=TODAY()+CONFIG!$B$6,G343&lt;0),"FALTA DE CAIXA","")</f>
        <v/>
      </c>
    </row>
    <row r="344" spans="1:10">
      <c r="A344" s="17">
        <f t="shared" si="11"/>
        <v>46574</v>
      </c>
      <c r="B344" s="15">
        <f>SUMIFS(LANCAMENTOS!$E$6:$E$505,LANCAMENTOS!$B$6:$B$505,A344,LANCAMENTOS!$G$6:$G$505,"Realizado")</f>
        <v>0</v>
      </c>
      <c r="C344" s="15">
        <f>SUMIFS(LANCAMENTOS!$F$6:$F$505,LANCAMENTOS!$B$6:$B$505,A344,LANCAMENTOS!$G$6:$G$505,"Realizado")</f>
        <v>0</v>
      </c>
      <c r="D344" s="15" t="str">
        <f ca="1">IF(A344&gt;TODAY(),"",CONFIG!$B$7+SUMIFS(LANCAMENTOS!$E$6:$E$505,LANCAMENTOS!$B$6:$B$505,"&gt;="&amp;CONFIG!$B$5,LANCAMENTOS!$B$6:$B$505,"&lt;="&amp;A344,LANCAMENTOS!$G$6:$G$505,"Realizado")-SUMIFS(LANCAMENTOS!$F$6:$F$505,LANCAMENTOS!$B$6:$B$505,"&gt;="&amp;CONFIG!$B$5,LANCAMENTOS!$B$6:$B$505,"&lt;="&amp;A344,LANCAMENTOS!$G$6:$G$505,"Realizado"))</f>
        <v/>
      </c>
      <c r="E344" s="15">
        <f>SUMIFS(LANCAMENTOS!$E$6:$E$505,LANCAMENTOS!$B$6:$B$505,A344,LANCAMENTOS!$G$6:$G$505,"Previsto")</f>
        <v>0</v>
      </c>
      <c r="F344" s="15">
        <f>SUMIFS(LANCAMENTOS!$F$6:$F$505,LANCAMENTOS!$B$6:$B$505,A344,LANCAMENTOS!$G$6:$G$505,"Previsto")</f>
        <v>0</v>
      </c>
      <c r="G344" s="15">
        <f>CONFIG!$B$7+SUMIFS(LANCAMENTOS!$E$6:$E$505,LANCAMENTOS!$B$6:$B$505,"&gt;="&amp;CONFIG!$B$5,LANCAMENTOS!$B$6:$B$505,"&lt;="&amp;A344)-SUMIFS(LANCAMENTOS!$F$6:$F$505,LANCAMENTOS!$B$6:$B$505,"&gt;="&amp;CONFIG!$B$5,LANCAMENTOS!$B$6:$B$505,"&lt;="&amp;A344)</f>
        <v>17800</v>
      </c>
      <c r="H344" s="14" t="str">
        <f t="shared" si="10"/>
        <v>OK</v>
      </c>
      <c r="I344" s="15" t="str">
        <f ca="1">IF(AND(A344&gt;=TODAY(),A344&lt;=TODAY()+CONFIG!$B$6),G344,"")</f>
        <v/>
      </c>
      <c r="J344" s="14" t="str">
        <f ca="1">IF(AND(A344&gt;=TODAY(),A344&lt;=TODAY()+CONFIG!$B$6,G344&lt;0),"FALTA DE CAIXA","")</f>
        <v/>
      </c>
    </row>
    <row r="345" spans="1:10">
      <c r="A345" s="17">
        <f t="shared" si="11"/>
        <v>46575</v>
      </c>
      <c r="B345" s="15">
        <f>SUMIFS(LANCAMENTOS!$E$6:$E$505,LANCAMENTOS!$B$6:$B$505,A345,LANCAMENTOS!$G$6:$G$505,"Realizado")</f>
        <v>0</v>
      </c>
      <c r="C345" s="15">
        <f>SUMIFS(LANCAMENTOS!$F$6:$F$505,LANCAMENTOS!$B$6:$B$505,A345,LANCAMENTOS!$G$6:$G$505,"Realizado")</f>
        <v>0</v>
      </c>
      <c r="D345" s="15" t="str">
        <f ca="1">IF(A345&gt;TODAY(),"",CONFIG!$B$7+SUMIFS(LANCAMENTOS!$E$6:$E$505,LANCAMENTOS!$B$6:$B$505,"&gt;="&amp;CONFIG!$B$5,LANCAMENTOS!$B$6:$B$505,"&lt;="&amp;A345,LANCAMENTOS!$G$6:$G$505,"Realizado")-SUMIFS(LANCAMENTOS!$F$6:$F$505,LANCAMENTOS!$B$6:$B$505,"&gt;="&amp;CONFIG!$B$5,LANCAMENTOS!$B$6:$B$505,"&lt;="&amp;A345,LANCAMENTOS!$G$6:$G$505,"Realizado"))</f>
        <v/>
      </c>
      <c r="E345" s="15">
        <f>SUMIFS(LANCAMENTOS!$E$6:$E$505,LANCAMENTOS!$B$6:$B$505,A345,LANCAMENTOS!$G$6:$G$505,"Previsto")</f>
        <v>0</v>
      </c>
      <c r="F345" s="15">
        <f>SUMIFS(LANCAMENTOS!$F$6:$F$505,LANCAMENTOS!$B$6:$B$505,A345,LANCAMENTOS!$G$6:$G$505,"Previsto")</f>
        <v>0</v>
      </c>
      <c r="G345" s="15">
        <f>CONFIG!$B$7+SUMIFS(LANCAMENTOS!$E$6:$E$505,LANCAMENTOS!$B$6:$B$505,"&gt;="&amp;CONFIG!$B$5,LANCAMENTOS!$B$6:$B$505,"&lt;="&amp;A345)-SUMIFS(LANCAMENTOS!$F$6:$F$505,LANCAMENTOS!$B$6:$B$505,"&gt;="&amp;CONFIG!$B$5,LANCAMENTOS!$B$6:$B$505,"&lt;="&amp;A345)</f>
        <v>17800</v>
      </c>
      <c r="H345" s="14" t="str">
        <f t="shared" si="10"/>
        <v>OK</v>
      </c>
      <c r="I345" s="15" t="str">
        <f ca="1">IF(AND(A345&gt;=TODAY(),A345&lt;=TODAY()+CONFIG!$B$6),G345,"")</f>
        <v/>
      </c>
      <c r="J345" s="14" t="str">
        <f ca="1">IF(AND(A345&gt;=TODAY(),A345&lt;=TODAY()+CONFIG!$B$6,G345&lt;0),"FALTA DE CAIXA","")</f>
        <v/>
      </c>
    </row>
    <row r="346" spans="1:10">
      <c r="A346" s="17">
        <f t="shared" si="11"/>
        <v>46576</v>
      </c>
      <c r="B346" s="15">
        <f>SUMIFS(LANCAMENTOS!$E$6:$E$505,LANCAMENTOS!$B$6:$B$505,A346,LANCAMENTOS!$G$6:$G$505,"Realizado")</f>
        <v>0</v>
      </c>
      <c r="C346" s="15">
        <f>SUMIFS(LANCAMENTOS!$F$6:$F$505,LANCAMENTOS!$B$6:$B$505,A346,LANCAMENTOS!$G$6:$G$505,"Realizado")</f>
        <v>0</v>
      </c>
      <c r="D346" s="15" t="str">
        <f ca="1">IF(A346&gt;TODAY(),"",CONFIG!$B$7+SUMIFS(LANCAMENTOS!$E$6:$E$505,LANCAMENTOS!$B$6:$B$505,"&gt;="&amp;CONFIG!$B$5,LANCAMENTOS!$B$6:$B$505,"&lt;="&amp;A346,LANCAMENTOS!$G$6:$G$505,"Realizado")-SUMIFS(LANCAMENTOS!$F$6:$F$505,LANCAMENTOS!$B$6:$B$505,"&gt;="&amp;CONFIG!$B$5,LANCAMENTOS!$B$6:$B$505,"&lt;="&amp;A346,LANCAMENTOS!$G$6:$G$505,"Realizado"))</f>
        <v/>
      </c>
      <c r="E346" s="15">
        <f>SUMIFS(LANCAMENTOS!$E$6:$E$505,LANCAMENTOS!$B$6:$B$505,A346,LANCAMENTOS!$G$6:$G$505,"Previsto")</f>
        <v>0</v>
      </c>
      <c r="F346" s="15">
        <f>SUMIFS(LANCAMENTOS!$F$6:$F$505,LANCAMENTOS!$B$6:$B$505,A346,LANCAMENTOS!$G$6:$G$505,"Previsto")</f>
        <v>0</v>
      </c>
      <c r="G346" s="15">
        <f>CONFIG!$B$7+SUMIFS(LANCAMENTOS!$E$6:$E$505,LANCAMENTOS!$B$6:$B$505,"&gt;="&amp;CONFIG!$B$5,LANCAMENTOS!$B$6:$B$505,"&lt;="&amp;A346)-SUMIFS(LANCAMENTOS!$F$6:$F$505,LANCAMENTOS!$B$6:$B$505,"&gt;="&amp;CONFIG!$B$5,LANCAMENTOS!$B$6:$B$505,"&lt;="&amp;A346)</f>
        <v>17800</v>
      </c>
      <c r="H346" s="14" t="str">
        <f t="shared" si="10"/>
        <v>OK</v>
      </c>
      <c r="I346" s="15" t="str">
        <f ca="1">IF(AND(A346&gt;=TODAY(),A346&lt;=TODAY()+CONFIG!$B$6),G346,"")</f>
        <v/>
      </c>
      <c r="J346" s="14" t="str">
        <f ca="1">IF(AND(A346&gt;=TODAY(),A346&lt;=TODAY()+CONFIG!$B$6,G346&lt;0),"FALTA DE CAIXA","")</f>
        <v/>
      </c>
    </row>
    <row r="347" spans="1:10">
      <c r="A347" s="17">
        <f t="shared" si="11"/>
        <v>46577</v>
      </c>
      <c r="B347" s="15">
        <f>SUMIFS(LANCAMENTOS!$E$6:$E$505,LANCAMENTOS!$B$6:$B$505,A347,LANCAMENTOS!$G$6:$G$505,"Realizado")</f>
        <v>0</v>
      </c>
      <c r="C347" s="15">
        <f>SUMIFS(LANCAMENTOS!$F$6:$F$505,LANCAMENTOS!$B$6:$B$505,A347,LANCAMENTOS!$G$6:$G$505,"Realizado")</f>
        <v>0</v>
      </c>
      <c r="D347" s="15" t="str">
        <f ca="1">IF(A347&gt;TODAY(),"",CONFIG!$B$7+SUMIFS(LANCAMENTOS!$E$6:$E$505,LANCAMENTOS!$B$6:$B$505,"&gt;="&amp;CONFIG!$B$5,LANCAMENTOS!$B$6:$B$505,"&lt;="&amp;A347,LANCAMENTOS!$G$6:$G$505,"Realizado")-SUMIFS(LANCAMENTOS!$F$6:$F$505,LANCAMENTOS!$B$6:$B$505,"&gt;="&amp;CONFIG!$B$5,LANCAMENTOS!$B$6:$B$505,"&lt;="&amp;A347,LANCAMENTOS!$G$6:$G$505,"Realizado"))</f>
        <v/>
      </c>
      <c r="E347" s="15">
        <f>SUMIFS(LANCAMENTOS!$E$6:$E$505,LANCAMENTOS!$B$6:$B$505,A347,LANCAMENTOS!$G$6:$G$505,"Previsto")</f>
        <v>0</v>
      </c>
      <c r="F347" s="15">
        <f>SUMIFS(LANCAMENTOS!$F$6:$F$505,LANCAMENTOS!$B$6:$B$505,A347,LANCAMENTOS!$G$6:$G$505,"Previsto")</f>
        <v>0</v>
      </c>
      <c r="G347" s="15">
        <f>CONFIG!$B$7+SUMIFS(LANCAMENTOS!$E$6:$E$505,LANCAMENTOS!$B$6:$B$505,"&gt;="&amp;CONFIG!$B$5,LANCAMENTOS!$B$6:$B$505,"&lt;="&amp;A347)-SUMIFS(LANCAMENTOS!$F$6:$F$505,LANCAMENTOS!$B$6:$B$505,"&gt;="&amp;CONFIG!$B$5,LANCAMENTOS!$B$6:$B$505,"&lt;="&amp;A347)</f>
        <v>17800</v>
      </c>
      <c r="H347" s="14" t="str">
        <f t="shared" si="10"/>
        <v>OK</v>
      </c>
      <c r="I347" s="15" t="str">
        <f ca="1">IF(AND(A347&gt;=TODAY(),A347&lt;=TODAY()+CONFIG!$B$6),G347,"")</f>
        <v/>
      </c>
      <c r="J347" s="14" t="str">
        <f ca="1">IF(AND(A347&gt;=TODAY(),A347&lt;=TODAY()+CONFIG!$B$6,G347&lt;0),"FALTA DE CAIXA","")</f>
        <v/>
      </c>
    </row>
    <row r="348" spans="1:10">
      <c r="A348" s="17">
        <f t="shared" si="11"/>
        <v>46578</v>
      </c>
      <c r="B348" s="15">
        <f>SUMIFS(LANCAMENTOS!$E$6:$E$505,LANCAMENTOS!$B$6:$B$505,A348,LANCAMENTOS!$G$6:$G$505,"Realizado")</f>
        <v>0</v>
      </c>
      <c r="C348" s="15">
        <f>SUMIFS(LANCAMENTOS!$F$6:$F$505,LANCAMENTOS!$B$6:$B$505,A348,LANCAMENTOS!$G$6:$G$505,"Realizado")</f>
        <v>0</v>
      </c>
      <c r="D348" s="15" t="str">
        <f ca="1">IF(A348&gt;TODAY(),"",CONFIG!$B$7+SUMIFS(LANCAMENTOS!$E$6:$E$505,LANCAMENTOS!$B$6:$B$505,"&gt;="&amp;CONFIG!$B$5,LANCAMENTOS!$B$6:$B$505,"&lt;="&amp;A348,LANCAMENTOS!$G$6:$G$505,"Realizado")-SUMIFS(LANCAMENTOS!$F$6:$F$505,LANCAMENTOS!$B$6:$B$505,"&gt;="&amp;CONFIG!$B$5,LANCAMENTOS!$B$6:$B$505,"&lt;="&amp;A348,LANCAMENTOS!$G$6:$G$505,"Realizado"))</f>
        <v/>
      </c>
      <c r="E348" s="15">
        <f>SUMIFS(LANCAMENTOS!$E$6:$E$505,LANCAMENTOS!$B$6:$B$505,A348,LANCAMENTOS!$G$6:$G$505,"Previsto")</f>
        <v>0</v>
      </c>
      <c r="F348" s="15">
        <f>SUMIFS(LANCAMENTOS!$F$6:$F$505,LANCAMENTOS!$B$6:$B$505,A348,LANCAMENTOS!$G$6:$G$505,"Previsto")</f>
        <v>0</v>
      </c>
      <c r="G348" s="15">
        <f>CONFIG!$B$7+SUMIFS(LANCAMENTOS!$E$6:$E$505,LANCAMENTOS!$B$6:$B$505,"&gt;="&amp;CONFIG!$B$5,LANCAMENTOS!$B$6:$B$505,"&lt;="&amp;A348)-SUMIFS(LANCAMENTOS!$F$6:$F$505,LANCAMENTOS!$B$6:$B$505,"&gt;="&amp;CONFIG!$B$5,LANCAMENTOS!$B$6:$B$505,"&lt;="&amp;A348)</f>
        <v>17800</v>
      </c>
      <c r="H348" s="14" t="str">
        <f t="shared" si="10"/>
        <v>OK</v>
      </c>
      <c r="I348" s="15" t="str">
        <f ca="1">IF(AND(A348&gt;=TODAY(),A348&lt;=TODAY()+CONFIG!$B$6),G348,"")</f>
        <v/>
      </c>
      <c r="J348" s="14" t="str">
        <f ca="1">IF(AND(A348&gt;=TODAY(),A348&lt;=TODAY()+CONFIG!$B$6,G348&lt;0),"FALTA DE CAIXA","")</f>
        <v/>
      </c>
    </row>
    <row r="349" spans="1:10">
      <c r="A349" s="17">
        <f t="shared" si="11"/>
        <v>46579</v>
      </c>
      <c r="B349" s="15">
        <f>SUMIFS(LANCAMENTOS!$E$6:$E$505,LANCAMENTOS!$B$6:$B$505,A349,LANCAMENTOS!$G$6:$G$505,"Realizado")</f>
        <v>0</v>
      </c>
      <c r="C349" s="15">
        <f>SUMIFS(LANCAMENTOS!$F$6:$F$505,LANCAMENTOS!$B$6:$B$505,A349,LANCAMENTOS!$G$6:$G$505,"Realizado")</f>
        <v>0</v>
      </c>
      <c r="D349" s="15" t="str">
        <f ca="1">IF(A349&gt;TODAY(),"",CONFIG!$B$7+SUMIFS(LANCAMENTOS!$E$6:$E$505,LANCAMENTOS!$B$6:$B$505,"&gt;="&amp;CONFIG!$B$5,LANCAMENTOS!$B$6:$B$505,"&lt;="&amp;A349,LANCAMENTOS!$G$6:$G$505,"Realizado")-SUMIFS(LANCAMENTOS!$F$6:$F$505,LANCAMENTOS!$B$6:$B$505,"&gt;="&amp;CONFIG!$B$5,LANCAMENTOS!$B$6:$B$505,"&lt;="&amp;A349,LANCAMENTOS!$G$6:$G$505,"Realizado"))</f>
        <v/>
      </c>
      <c r="E349" s="15">
        <f>SUMIFS(LANCAMENTOS!$E$6:$E$505,LANCAMENTOS!$B$6:$B$505,A349,LANCAMENTOS!$G$6:$G$505,"Previsto")</f>
        <v>0</v>
      </c>
      <c r="F349" s="15">
        <f>SUMIFS(LANCAMENTOS!$F$6:$F$505,LANCAMENTOS!$B$6:$B$505,A349,LANCAMENTOS!$G$6:$G$505,"Previsto")</f>
        <v>0</v>
      </c>
      <c r="G349" s="15">
        <f>CONFIG!$B$7+SUMIFS(LANCAMENTOS!$E$6:$E$505,LANCAMENTOS!$B$6:$B$505,"&gt;="&amp;CONFIG!$B$5,LANCAMENTOS!$B$6:$B$505,"&lt;="&amp;A349)-SUMIFS(LANCAMENTOS!$F$6:$F$505,LANCAMENTOS!$B$6:$B$505,"&gt;="&amp;CONFIG!$B$5,LANCAMENTOS!$B$6:$B$505,"&lt;="&amp;A349)</f>
        <v>17800</v>
      </c>
      <c r="H349" s="14" t="str">
        <f t="shared" si="10"/>
        <v>OK</v>
      </c>
      <c r="I349" s="15" t="str">
        <f ca="1">IF(AND(A349&gt;=TODAY(),A349&lt;=TODAY()+CONFIG!$B$6),G349,"")</f>
        <v/>
      </c>
      <c r="J349" s="14" t="str">
        <f ca="1">IF(AND(A349&gt;=TODAY(),A349&lt;=TODAY()+CONFIG!$B$6,G349&lt;0),"FALTA DE CAIXA","")</f>
        <v/>
      </c>
    </row>
    <row r="350" spans="1:10">
      <c r="A350" s="17">
        <f t="shared" si="11"/>
        <v>46580</v>
      </c>
      <c r="B350" s="15">
        <f>SUMIFS(LANCAMENTOS!$E$6:$E$505,LANCAMENTOS!$B$6:$B$505,A350,LANCAMENTOS!$G$6:$G$505,"Realizado")</f>
        <v>0</v>
      </c>
      <c r="C350" s="15">
        <f>SUMIFS(LANCAMENTOS!$F$6:$F$505,LANCAMENTOS!$B$6:$B$505,A350,LANCAMENTOS!$G$6:$G$505,"Realizado")</f>
        <v>0</v>
      </c>
      <c r="D350" s="15" t="str">
        <f ca="1">IF(A350&gt;TODAY(),"",CONFIG!$B$7+SUMIFS(LANCAMENTOS!$E$6:$E$505,LANCAMENTOS!$B$6:$B$505,"&gt;="&amp;CONFIG!$B$5,LANCAMENTOS!$B$6:$B$505,"&lt;="&amp;A350,LANCAMENTOS!$G$6:$G$505,"Realizado")-SUMIFS(LANCAMENTOS!$F$6:$F$505,LANCAMENTOS!$B$6:$B$505,"&gt;="&amp;CONFIG!$B$5,LANCAMENTOS!$B$6:$B$505,"&lt;="&amp;A350,LANCAMENTOS!$G$6:$G$505,"Realizado"))</f>
        <v/>
      </c>
      <c r="E350" s="15">
        <f>SUMIFS(LANCAMENTOS!$E$6:$E$505,LANCAMENTOS!$B$6:$B$505,A350,LANCAMENTOS!$G$6:$G$505,"Previsto")</f>
        <v>0</v>
      </c>
      <c r="F350" s="15">
        <f>SUMIFS(LANCAMENTOS!$F$6:$F$505,LANCAMENTOS!$B$6:$B$505,A350,LANCAMENTOS!$G$6:$G$505,"Previsto")</f>
        <v>0</v>
      </c>
      <c r="G350" s="15">
        <f>CONFIG!$B$7+SUMIFS(LANCAMENTOS!$E$6:$E$505,LANCAMENTOS!$B$6:$B$505,"&gt;="&amp;CONFIG!$B$5,LANCAMENTOS!$B$6:$B$505,"&lt;="&amp;A350)-SUMIFS(LANCAMENTOS!$F$6:$F$505,LANCAMENTOS!$B$6:$B$505,"&gt;="&amp;CONFIG!$B$5,LANCAMENTOS!$B$6:$B$505,"&lt;="&amp;A350)</f>
        <v>17800</v>
      </c>
      <c r="H350" s="14" t="str">
        <f t="shared" si="10"/>
        <v>OK</v>
      </c>
      <c r="I350" s="15" t="str">
        <f ca="1">IF(AND(A350&gt;=TODAY(),A350&lt;=TODAY()+CONFIG!$B$6),G350,"")</f>
        <v/>
      </c>
      <c r="J350" s="14" t="str">
        <f ca="1">IF(AND(A350&gt;=TODAY(),A350&lt;=TODAY()+CONFIG!$B$6,G350&lt;0),"FALTA DE CAIXA","")</f>
        <v/>
      </c>
    </row>
    <row r="351" spans="1:10">
      <c r="A351" s="17">
        <f t="shared" si="11"/>
        <v>46581</v>
      </c>
      <c r="B351" s="15">
        <f>SUMIFS(LANCAMENTOS!$E$6:$E$505,LANCAMENTOS!$B$6:$B$505,A351,LANCAMENTOS!$G$6:$G$505,"Realizado")</f>
        <v>0</v>
      </c>
      <c r="C351" s="15">
        <f>SUMIFS(LANCAMENTOS!$F$6:$F$505,LANCAMENTOS!$B$6:$B$505,A351,LANCAMENTOS!$G$6:$G$505,"Realizado")</f>
        <v>0</v>
      </c>
      <c r="D351" s="15" t="str">
        <f ca="1">IF(A351&gt;TODAY(),"",CONFIG!$B$7+SUMIFS(LANCAMENTOS!$E$6:$E$505,LANCAMENTOS!$B$6:$B$505,"&gt;="&amp;CONFIG!$B$5,LANCAMENTOS!$B$6:$B$505,"&lt;="&amp;A351,LANCAMENTOS!$G$6:$G$505,"Realizado")-SUMIFS(LANCAMENTOS!$F$6:$F$505,LANCAMENTOS!$B$6:$B$505,"&gt;="&amp;CONFIG!$B$5,LANCAMENTOS!$B$6:$B$505,"&lt;="&amp;A351,LANCAMENTOS!$G$6:$G$505,"Realizado"))</f>
        <v/>
      </c>
      <c r="E351" s="15">
        <f>SUMIFS(LANCAMENTOS!$E$6:$E$505,LANCAMENTOS!$B$6:$B$505,A351,LANCAMENTOS!$G$6:$G$505,"Previsto")</f>
        <v>0</v>
      </c>
      <c r="F351" s="15">
        <f>SUMIFS(LANCAMENTOS!$F$6:$F$505,LANCAMENTOS!$B$6:$B$505,A351,LANCAMENTOS!$G$6:$G$505,"Previsto")</f>
        <v>0</v>
      </c>
      <c r="G351" s="15">
        <f>CONFIG!$B$7+SUMIFS(LANCAMENTOS!$E$6:$E$505,LANCAMENTOS!$B$6:$B$505,"&gt;="&amp;CONFIG!$B$5,LANCAMENTOS!$B$6:$B$505,"&lt;="&amp;A351)-SUMIFS(LANCAMENTOS!$F$6:$F$505,LANCAMENTOS!$B$6:$B$505,"&gt;="&amp;CONFIG!$B$5,LANCAMENTOS!$B$6:$B$505,"&lt;="&amp;A351)</f>
        <v>17800</v>
      </c>
      <c r="H351" s="14" t="str">
        <f t="shared" si="10"/>
        <v>OK</v>
      </c>
      <c r="I351" s="15" t="str">
        <f ca="1">IF(AND(A351&gt;=TODAY(),A351&lt;=TODAY()+CONFIG!$B$6),G351,"")</f>
        <v/>
      </c>
      <c r="J351" s="14" t="str">
        <f ca="1">IF(AND(A351&gt;=TODAY(),A351&lt;=TODAY()+CONFIG!$B$6,G351&lt;0),"FALTA DE CAIXA","")</f>
        <v/>
      </c>
    </row>
    <row r="352" spans="1:10">
      <c r="A352" s="17">
        <f t="shared" si="11"/>
        <v>46582</v>
      </c>
      <c r="B352" s="15">
        <f>SUMIFS(LANCAMENTOS!$E$6:$E$505,LANCAMENTOS!$B$6:$B$505,A352,LANCAMENTOS!$G$6:$G$505,"Realizado")</f>
        <v>0</v>
      </c>
      <c r="C352" s="15">
        <f>SUMIFS(LANCAMENTOS!$F$6:$F$505,LANCAMENTOS!$B$6:$B$505,A352,LANCAMENTOS!$G$6:$G$505,"Realizado")</f>
        <v>0</v>
      </c>
      <c r="D352" s="15" t="str">
        <f ca="1">IF(A352&gt;TODAY(),"",CONFIG!$B$7+SUMIFS(LANCAMENTOS!$E$6:$E$505,LANCAMENTOS!$B$6:$B$505,"&gt;="&amp;CONFIG!$B$5,LANCAMENTOS!$B$6:$B$505,"&lt;="&amp;A352,LANCAMENTOS!$G$6:$G$505,"Realizado")-SUMIFS(LANCAMENTOS!$F$6:$F$505,LANCAMENTOS!$B$6:$B$505,"&gt;="&amp;CONFIG!$B$5,LANCAMENTOS!$B$6:$B$505,"&lt;="&amp;A352,LANCAMENTOS!$G$6:$G$505,"Realizado"))</f>
        <v/>
      </c>
      <c r="E352" s="15">
        <f>SUMIFS(LANCAMENTOS!$E$6:$E$505,LANCAMENTOS!$B$6:$B$505,A352,LANCAMENTOS!$G$6:$G$505,"Previsto")</f>
        <v>0</v>
      </c>
      <c r="F352" s="15">
        <f>SUMIFS(LANCAMENTOS!$F$6:$F$505,LANCAMENTOS!$B$6:$B$505,A352,LANCAMENTOS!$G$6:$G$505,"Previsto")</f>
        <v>0</v>
      </c>
      <c r="G352" s="15">
        <f>CONFIG!$B$7+SUMIFS(LANCAMENTOS!$E$6:$E$505,LANCAMENTOS!$B$6:$B$505,"&gt;="&amp;CONFIG!$B$5,LANCAMENTOS!$B$6:$B$505,"&lt;="&amp;A352)-SUMIFS(LANCAMENTOS!$F$6:$F$505,LANCAMENTOS!$B$6:$B$505,"&gt;="&amp;CONFIG!$B$5,LANCAMENTOS!$B$6:$B$505,"&lt;="&amp;A352)</f>
        <v>17800</v>
      </c>
      <c r="H352" s="14" t="str">
        <f t="shared" si="10"/>
        <v>OK</v>
      </c>
      <c r="I352" s="15" t="str">
        <f ca="1">IF(AND(A352&gt;=TODAY(),A352&lt;=TODAY()+CONFIG!$B$6),G352,"")</f>
        <v/>
      </c>
      <c r="J352" s="14" t="str">
        <f ca="1">IF(AND(A352&gt;=TODAY(),A352&lt;=TODAY()+CONFIG!$B$6,G352&lt;0),"FALTA DE CAIXA","")</f>
        <v/>
      </c>
    </row>
    <row r="353" spans="1:10">
      <c r="A353" s="17">
        <f t="shared" si="11"/>
        <v>46583</v>
      </c>
      <c r="B353" s="15">
        <f>SUMIFS(LANCAMENTOS!$E$6:$E$505,LANCAMENTOS!$B$6:$B$505,A353,LANCAMENTOS!$G$6:$G$505,"Realizado")</f>
        <v>0</v>
      </c>
      <c r="C353" s="15">
        <f>SUMIFS(LANCAMENTOS!$F$6:$F$505,LANCAMENTOS!$B$6:$B$505,A353,LANCAMENTOS!$G$6:$G$505,"Realizado")</f>
        <v>0</v>
      </c>
      <c r="D353" s="15" t="str">
        <f ca="1">IF(A353&gt;TODAY(),"",CONFIG!$B$7+SUMIFS(LANCAMENTOS!$E$6:$E$505,LANCAMENTOS!$B$6:$B$505,"&gt;="&amp;CONFIG!$B$5,LANCAMENTOS!$B$6:$B$505,"&lt;="&amp;A353,LANCAMENTOS!$G$6:$G$505,"Realizado")-SUMIFS(LANCAMENTOS!$F$6:$F$505,LANCAMENTOS!$B$6:$B$505,"&gt;="&amp;CONFIG!$B$5,LANCAMENTOS!$B$6:$B$505,"&lt;="&amp;A353,LANCAMENTOS!$G$6:$G$505,"Realizado"))</f>
        <v/>
      </c>
      <c r="E353" s="15">
        <f>SUMIFS(LANCAMENTOS!$E$6:$E$505,LANCAMENTOS!$B$6:$B$505,A353,LANCAMENTOS!$G$6:$G$505,"Previsto")</f>
        <v>0</v>
      </c>
      <c r="F353" s="15">
        <f>SUMIFS(LANCAMENTOS!$F$6:$F$505,LANCAMENTOS!$B$6:$B$505,A353,LANCAMENTOS!$G$6:$G$505,"Previsto")</f>
        <v>0</v>
      </c>
      <c r="G353" s="15">
        <f>CONFIG!$B$7+SUMIFS(LANCAMENTOS!$E$6:$E$505,LANCAMENTOS!$B$6:$B$505,"&gt;="&amp;CONFIG!$B$5,LANCAMENTOS!$B$6:$B$505,"&lt;="&amp;A353)-SUMIFS(LANCAMENTOS!$F$6:$F$505,LANCAMENTOS!$B$6:$B$505,"&gt;="&amp;CONFIG!$B$5,LANCAMENTOS!$B$6:$B$505,"&lt;="&amp;A353)</f>
        <v>17800</v>
      </c>
      <c r="H353" s="14" t="str">
        <f t="shared" si="10"/>
        <v>OK</v>
      </c>
      <c r="I353" s="15" t="str">
        <f ca="1">IF(AND(A353&gt;=TODAY(),A353&lt;=TODAY()+CONFIG!$B$6),G353,"")</f>
        <v/>
      </c>
      <c r="J353" s="14" t="str">
        <f ca="1">IF(AND(A353&gt;=TODAY(),A353&lt;=TODAY()+CONFIG!$B$6,G353&lt;0),"FALTA DE CAIXA","")</f>
        <v/>
      </c>
    </row>
    <row r="354" spans="1:10">
      <c r="A354" s="17">
        <f t="shared" si="11"/>
        <v>46584</v>
      </c>
      <c r="B354" s="15">
        <f>SUMIFS(LANCAMENTOS!$E$6:$E$505,LANCAMENTOS!$B$6:$B$505,A354,LANCAMENTOS!$G$6:$G$505,"Realizado")</f>
        <v>0</v>
      </c>
      <c r="C354" s="15">
        <f>SUMIFS(LANCAMENTOS!$F$6:$F$505,LANCAMENTOS!$B$6:$B$505,A354,LANCAMENTOS!$G$6:$G$505,"Realizado")</f>
        <v>0</v>
      </c>
      <c r="D354" s="15" t="str">
        <f ca="1">IF(A354&gt;TODAY(),"",CONFIG!$B$7+SUMIFS(LANCAMENTOS!$E$6:$E$505,LANCAMENTOS!$B$6:$B$505,"&gt;="&amp;CONFIG!$B$5,LANCAMENTOS!$B$6:$B$505,"&lt;="&amp;A354,LANCAMENTOS!$G$6:$G$505,"Realizado")-SUMIFS(LANCAMENTOS!$F$6:$F$505,LANCAMENTOS!$B$6:$B$505,"&gt;="&amp;CONFIG!$B$5,LANCAMENTOS!$B$6:$B$505,"&lt;="&amp;A354,LANCAMENTOS!$G$6:$G$505,"Realizado"))</f>
        <v/>
      </c>
      <c r="E354" s="15">
        <f>SUMIFS(LANCAMENTOS!$E$6:$E$505,LANCAMENTOS!$B$6:$B$505,A354,LANCAMENTOS!$G$6:$G$505,"Previsto")</f>
        <v>0</v>
      </c>
      <c r="F354" s="15">
        <f>SUMIFS(LANCAMENTOS!$F$6:$F$505,LANCAMENTOS!$B$6:$B$505,A354,LANCAMENTOS!$G$6:$G$505,"Previsto")</f>
        <v>0</v>
      </c>
      <c r="G354" s="15">
        <f>CONFIG!$B$7+SUMIFS(LANCAMENTOS!$E$6:$E$505,LANCAMENTOS!$B$6:$B$505,"&gt;="&amp;CONFIG!$B$5,LANCAMENTOS!$B$6:$B$505,"&lt;="&amp;A354)-SUMIFS(LANCAMENTOS!$F$6:$F$505,LANCAMENTOS!$B$6:$B$505,"&gt;="&amp;CONFIG!$B$5,LANCAMENTOS!$B$6:$B$505,"&lt;="&amp;A354)</f>
        <v>17800</v>
      </c>
      <c r="H354" s="14" t="str">
        <f t="shared" si="10"/>
        <v>OK</v>
      </c>
      <c r="I354" s="15" t="str">
        <f ca="1">IF(AND(A354&gt;=TODAY(),A354&lt;=TODAY()+CONFIG!$B$6),G354,"")</f>
        <v/>
      </c>
      <c r="J354" s="14" t="str">
        <f ca="1">IF(AND(A354&gt;=TODAY(),A354&lt;=TODAY()+CONFIG!$B$6,G354&lt;0),"FALTA DE CAIXA","")</f>
        <v/>
      </c>
    </row>
    <row r="355" spans="1:10">
      <c r="A355" s="17">
        <f t="shared" si="11"/>
        <v>46585</v>
      </c>
      <c r="B355" s="15">
        <f>SUMIFS(LANCAMENTOS!$E$6:$E$505,LANCAMENTOS!$B$6:$B$505,A355,LANCAMENTOS!$G$6:$G$505,"Realizado")</f>
        <v>0</v>
      </c>
      <c r="C355" s="15">
        <f>SUMIFS(LANCAMENTOS!$F$6:$F$505,LANCAMENTOS!$B$6:$B$505,A355,LANCAMENTOS!$G$6:$G$505,"Realizado")</f>
        <v>0</v>
      </c>
      <c r="D355" s="15" t="str">
        <f ca="1">IF(A355&gt;TODAY(),"",CONFIG!$B$7+SUMIFS(LANCAMENTOS!$E$6:$E$505,LANCAMENTOS!$B$6:$B$505,"&gt;="&amp;CONFIG!$B$5,LANCAMENTOS!$B$6:$B$505,"&lt;="&amp;A355,LANCAMENTOS!$G$6:$G$505,"Realizado")-SUMIFS(LANCAMENTOS!$F$6:$F$505,LANCAMENTOS!$B$6:$B$505,"&gt;="&amp;CONFIG!$B$5,LANCAMENTOS!$B$6:$B$505,"&lt;="&amp;A355,LANCAMENTOS!$G$6:$G$505,"Realizado"))</f>
        <v/>
      </c>
      <c r="E355" s="15">
        <f>SUMIFS(LANCAMENTOS!$E$6:$E$505,LANCAMENTOS!$B$6:$B$505,A355,LANCAMENTOS!$G$6:$G$505,"Previsto")</f>
        <v>0</v>
      </c>
      <c r="F355" s="15">
        <f>SUMIFS(LANCAMENTOS!$F$6:$F$505,LANCAMENTOS!$B$6:$B$505,A355,LANCAMENTOS!$G$6:$G$505,"Previsto")</f>
        <v>0</v>
      </c>
      <c r="G355" s="15">
        <f>CONFIG!$B$7+SUMIFS(LANCAMENTOS!$E$6:$E$505,LANCAMENTOS!$B$6:$B$505,"&gt;="&amp;CONFIG!$B$5,LANCAMENTOS!$B$6:$B$505,"&lt;="&amp;A355)-SUMIFS(LANCAMENTOS!$F$6:$F$505,LANCAMENTOS!$B$6:$B$505,"&gt;="&amp;CONFIG!$B$5,LANCAMENTOS!$B$6:$B$505,"&lt;="&amp;A355)</f>
        <v>17800</v>
      </c>
      <c r="H355" s="14" t="str">
        <f t="shared" si="10"/>
        <v>OK</v>
      </c>
      <c r="I355" s="15" t="str">
        <f ca="1">IF(AND(A355&gt;=TODAY(),A355&lt;=TODAY()+CONFIG!$B$6),G355,"")</f>
        <v/>
      </c>
      <c r="J355" s="14" t="str">
        <f ca="1">IF(AND(A355&gt;=TODAY(),A355&lt;=TODAY()+CONFIG!$B$6,G355&lt;0),"FALTA DE CAIXA","")</f>
        <v/>
      </c>
    </row>
    <row r="356" spans="1:10">
      <c r="A356" s="17">
        <f t="shared" si="11"/>
        <v>46586</v>
      </c>
      <c r="B356" s="15">
        <f>SUMIFS(LANCAMENTOS!$E$6:$E$505,LANCAMENTOS!$B$6:$B$505,A356,LANCAMENTOS!$G$6:$G$505,"Realizado")</f>
        <v>0</v>
      </c>
      <c r="C356" s="15">
        <f>SUMIFS(LANCAMENTOS!$F$6:$F$505,LANCAMENTOS!$B$6:$B$505,A356,LANCAMENTOS!$G$6:$G$505,"Realizado")</f>
        <v>0</v>
      </c>
      <c r="D356" s="15" t="str">
        <f ca="1">IF(A356&gt;TODAY(),"",CONFIG!$B$7+SUMIFS(LANCAMENTOS!$E$6:$E$505,LANCAMENTOS!$B$6:$B$505,"&gt;="&amp;CONFIG!$B$5,LANCAMENTOS!$B$6:$B$505,"&lt;="&amp;A356,LANCAMENTOS!$G$6:$G$505,"Realizado")-SUMIFS(LANCAMENTOS!$F$6:$F$505,LANCAMENTOS!$B$6:$B$505,"&gt;="&amp;CONFIG!$B$5,LANCAMENTOS!$B$6:$B$505,"&lt;="&amp;A356,LANCAMENTOS!$G$6:$G$505,"Realizado"))</f>
        <v/>
      </c>
      <c r="E356" s="15">
        <f>SUMIFS(LANCAMENTOS!$E$6:$E$505,LANCAMENTOS!$B$6:$B$505,A356,LANCAMENTOS!$G$6:$G$505,"Previsto")</f>
        <v>0</v>
      </c>
      <c r="F356" s="15">
        <f>SUMIFS(LANCAMENTOS!$F$6:$F$505,LANCAMENTOS!$B$6:$B$505,A356,LANCAMENTOS!$G$6:$G$505,"Previsto")</f>
        <v>0</v>
      </c>
      <c r="G356" s="15">
        <f>CONFIG!$B$7+SUMIFS(LANCAMENTOS!$E$6:$E$505,LANCAMENTOS!$B$6:$B$505,"&gt;="&amp;CONFIG!$B$5,LANCAMENTOS!$B$6:$B$505,"&lt;="&amp;A356)-SUMIFS(LANCAMENTOS!$F$6:$F$505,LANCAMENTOS!$B$6:$B$505,"&gt;="&amp;CONFIG!$B$5,LANCAMENTOS!$B$6:$B$505,"&lt;="&amp;A356)</f>
        <v>17800</v>
      </c>
      <c r="H356" s="14" t="str">
        <f t="shared" si="10"/>
        <v>OK</v>
      </c>
      <c r="I356" s="15" t="str">
        <f ca="1">IF(AND(A356&gt;=TODAY(),A356&lt;=TODAY()+CONFIG!$B$6),G356,"")</f>
        <v/>
      </c>
      <c r="J356" s="14" t="str">
        <f ca="1">IF(AND(A356&gt;=TODAY(),A356&lt;=TODAY()+CONFIG!$B$6,G356&lt;0),"FALTA DE CAIXA","")</f>
        <v/>
      </c>
    </row>
    <row r="357" spans="1:10">
      <c r="A357" s="17">
        <f t="shared" si="11"/>
        <v>46587</v>
      </c>
      <c r="B357" s="15">
        <f>SUMIFS(LANCAMENTOS!$E$6:$E$505,LANCAMENTOS!$B$6:$B$505,A357,LANCAMENTOS!$G$6:$G$505,"Realizado")</f>
        <v>0</v>
      </c>
      <c r="C357" s="15">
        <f>SUMIFS(LANCAMENTOS!$F$6:$F$505,LANCAMENTOS!$B$6:$B$505,A357,LANCAMENTOS!$G$6:$G$505,"Realizado")</f>
        <v>0</v>
      </c>
      <c r="D357" s="15" t="str">
        <f ca="1">IF(A357&gt;TODAY(),"",CONFIG!$B$7+SUMIFS(LANCAMENTOS!$E$6:$E$505,LANCAMENTOS!$B$6:$B$505,"&gt;="&amp;CONFIG!$B$5,LANCAMENTOS!$B$6:$B$505,"&lt;="&amp;A357,LANCAMENTOS!$G$6:$G$505,"Realizado")-SUMIFS(LANCAMENTOS!$F$6:$F$505,LANCAMENTOS!$B$6:$B$505,"&gt;="&amp;CONFIG!$B$5,LANCAMENTOS!$B$6:$B$505,"&lt;="&amp;A357,LANCAMENTOS!$G$6:$G$505,"Realizado"))</f>
        <v/>
      </c>
      <c r="E357" s="15">
        <f>SUMIFS(LANCAMENTOS!$E$6:$E$505,LANCAMENTOS!$B$6:$B$505,A357,LANCAMENTOS!$G$6:$G$505,"Previsto")</f>
        <v>0</v>
      </c>
      <c r="F357" s="15">
        <f>SUMIFS(LANCAMENTOS!$F$6:$F$505,LANCAMENTOS!$B$6:$B$505,A357,LANCAMENTOS!$G$6:$G$505,"Previsto")</f>
        <v>0</v>
      </c>
      <c r="G357" s="15">
        <f>CONFIG!$B$7+SUMIFS(LANCAMENTOS!$E$6:$E$505,LANCAMENTOS!$B$6:$B$505,"&gt;="&amp;CONFIG!$B$5,LANCAMENTOS!$B$6:$B$505,"&lt;="&amp;A357)-SUMIFS(LANCAMENTOS!$F$6:$F$505,LANCAMENTOS!$B$6:$B$505,"&gt;="&amp;CONFIG!$B$5,LANCAMENTOS!$B$6:$B$505,"&lt;="&amp;A357)</f>
        <v>17800</v>
      </c>
      <c r="H357" s="14" t="str">
        <f t="shared" si="10"/>
        <v>OK</v>
      </c>
      <c r="I357" s="15" t="str">
        <f ca="1">IF(AND(A357&gt;=TODAY(),A357&lt;=TODAY()+CONFIG!$B$6),G357,"")</f>
        <v/>
      </c>
      <c r="J357" s="14" t="str">
        <f ca="1">IF(AND(A357&gt;=TODAY(),A357&lt;=TODAY()+CONFIG!$B$6,G357&lt;0),"FALTA DE CAIXA","")</f>
        <v/>
      </c>
    </row>
    <row r="358" spans="1:10">
      <c r="A358" s="17">
        <f t="shared" si="11"/>
        <v>46588</v>
      </c>
      <c r="B358" s="15">
        <f>SUMIFS(LANCAMENTOS!$E$6:$E$505,LANCAMENTOS!$B$6:$B$505,A358,LANCAMENTOS!$G$6:$G$505,"Realizado")</f>
        <v>0</v>
      </c>
      <c r="C358" s="15">
        <f>SUMIFS(LANCAMENTOS!$F$6:$F$505,LANCAMENTOS!$B$6:$B$505,A358,LANCAMENTOS!$G$6:$G$505,"Realizado")</f>
        <v>0</v>
      </c>
      <c r="D358" s="15" t="str">
        <f ca="1">IF(A358&gt;TODAY(),"",CONFIG!$B$7+SUMIFS(LANCAMENTOS!$E$6:$E$505,LANCAMENTOS!$B$6:$B$505,"&gt;="&amp;CONFIG!$B$5,LANCAMENTOS!$B$6:$B$505,"&lt;="&amp;A358,LANCAMENTOS!$G$6:$G$505,"Realizado")-SUMIFS(LANCAMENTOS!$F$6:$F$505,LANCAMENTOS!$B$6:$B$505,"&gt;="&amp;CONFIG!$B$5,LANCAMENTOS!$B$6:$B$505,"&lt;="&amp;A358,LANCAMENTOS!$G$6:$G$505,"Realizado"))</f>
        <v/>
      </c>
      <c r="E358" s="15">
        <f>SUMIFS(LANCAMENTOS!$E$6:$E$505,LANCAMENTOS!$B$6:$B$505,A358,LANCAMENTOS!$G$6:$G$505,"Previsto")</f>
        <v>0</v>
      </c>
      <c r="F358" s="15">
        <f>SUMIFS(LANCAMENTOS!$F$6:$F$505,LANCAMENTOS!$B$6:$B$505,A358,LANCAMENTOS!$G$6:$G$505,"Previsto")</f>
        <v>0</v>
      </c>
      <c r="G358" s="15">
        <f>CONFIG!$B$7+SUMIFS(LANCAMENTOS!$E$6:$E$505,LANCAMENTOS!$B$6:$B$505,"&gt;="&amp;CONFIG!$B$5,LANCAMENTOS!$B$6:$B$505,"&lt;="&amp;A358)-SUMIFS(LANCAMENTOS!$F$6:$F$505,LANCAMENTOS!$B$6:$B$505,"&gt;="&amp;CONFIG!$B$5,LANCAMENTOS!$B$6:$B$505,"&lt;="&amp;A358)</f>
        <v>17800</v>
      </c>
      <c r="H358" s="14" t="str">
        <f t="shared" si="10"/>
        <v>OK</v>
      </c>
      <c r="I358" s="15" t="str">
        <f ca="1">IF(AND(A358&gt;=TODAY(),A358&lt;=TODAY()+CONFIG!$B$6),G358,"")</f>
        <v/>
      </c>
      <c r="J358" s="14" t="str">
        <f ca="1">IF(AND(A358&gt;=TODAY(),A358&lt;=TODAY()+CONFIG!$B$6,G358&lt;0),"FALTA DE CAIXA","")</f>
        <v/>
      </c>
    </row>
    <row r="359" spans="1:10">
      <c r="A359" s="17">
        <f t="shared" si="11"/>
        <v>46589</v>
      </c>
      <c r="B359" s="15">
        <f>SUMIFS(LANCAMENTOS!$E$6:$E$505,LANCAMENTOS!$B$6:$B$505,A359,LANCAMENTOS!$G$6:$G$505,"Realizado")</f>
        <v>0</v>
      </c>
      <c r="C359" s="15">
        <f>SUMIFS(LANCAMENTOS!$F$6:$F$505,LANCAMENTOS!$B$6:$B$505,A359,LANCAMENTOS!$G$6:$G$505,"Realizado")</f>
        <v>0</v>
      </c>
      <c r="D359" s="15" t="str">
        <f ca="1">IF(A359&gt;TODAY(),"",CONFIG!$B$7+SUMIFS(LANCAMENTOS!$E$6:$E$505,LANCAMENTOS!$B$6:$B$505,"&gt;="&amp;CONFIG!$B$5,LANCAMENTOS!$B$6:$B$505,"&lt;="&amp;A359,LANCAMENTOS!$G$6:$G$505,"Realizado")-SUMIFS(LANCAMENTOS!$F$6:$F$505,LANCAMENTOS!$B$6:$B$505,"&gt;="&amp;CONFIG!$B$5,LANCAMENTOS!$B$6:$B$505,"&lt;="&amp;A359,LANCAMENTOS!$G$6:$G$505,"Realizado"))</f>
        <v/>
      </c>
      <c r="E359" s="15">
        <f>SUMIFS(LANCAMENTOS!$E$6:$E$505,LANCAMENTOS!$B$6:$B$505,A359,LANCAMENTOS!$G$6:$G$505,"Previsto")</f>
        <v>0</v>
      </c>
      <c r="F359" s="15">
        <f>SUMIFS(LANCAMENTOS!$F$6:$F$505,LANCAMENTOS!$B$6:$B$505,A359,LANCAMENTOS!$G$6:$G$505,"Previsto")</f>
        <v>0</v>
      </c>
      <c r="G359" s="15">
        <f>CONFIG!$B$7+SUMIFS(LANCAMENTOS!$E$6:$E$505,LANCAMENTOS!$B$6:$B$505,"&gt;="&amp;CONFIG!$B$5,LANCAMENTOS!$B$6:$B$505,"&lt;="&amp;A359)-SUMIFS(LANCAMENTOS!$F$6:$F$505,LANCAMENTOS!$B$6:$B$505,"&gt;="&amp;CONFIG!$B$5,LANCAMENTOS!$B$6:$B$505,"&lt;="&amp;A359)</f>
        <v>17800</v>
      </c>
      <c r="H359" s="14" t="str">
        <f t="shared" si="10"/>
        <v>OK</v>
      </c>
      <c r="I359" s="15" t="str">
        <f ca="1">IF(AND(A359&gt;=TODAY(),A359&lt;=TODAY()+CONFIG!$B$6),G359,"")</f>
        <v/>
      </c>
      <c r="J359" s="14" t="str">
        <f ca="1">IF(AND(A359&gt;=TODAY(),A359&lt;=TODAY()+CONFIG!$B$6,G359&lt;0),"FALTA DE CAIXA","")</f>
        <v/>
      </c>
    </row>
    <row r="360" spans="1:10">
      <c r="A360" s="17">
        <f t="shared" si="11"/>
        <v>46590</v>
      </c>
      <c r="B360" s="15">
        <f>SUMIFS(LANCAMENTOS!$E$6:$E$505,LANCAMENTOS!$B$6:$B$505,A360,LANCAMENTOS!$G$6:$G$505,"Realizado")</f>
        <v>0</v>
      </c>
      <c r="C360" s="15">
        <f>SUMIFS(LANCAMENTOS!$F$6:$F$505,LANCAMENTOS!$B$6:$B$505,A360,LANCAMENTOS!$G$6:$G$505,"Realizado")</f>
        <v>0</v>
      </c>
      <c r="D360" s="15" t="str">
        <f ca="1">IF(A360&gt;TODAY(),"",CONFIG!$B$7+SUMIFS(LANCAMENTOS!$E$6:$E$505,LANCAMENTOS!$B$6:$B$505,"&gt;="&amp;CONFIG!$B$5,LANCAMENTOS!$B$6:$B$505,"&lt;="&amp;A360,LANCAMENTOS!$G$6:$G$505,"Realizado")-SUMIFS(LANCAMENTOS!$F$6:$F$505,LANCAMENTOS!$B$6:$B$505,"&gt;="&amp;CONFIG!$B$5,LANCAMENTOS!$B$6:$B$505,"&lt;="&amp;A360,LANCAMENTOS!$G$6:$G$505,"Realizado"))</f>
        <v/>
      </c>
      <c r="E360" s="15">
        <f>SUMIFS(LANCAMENTOS!$E$6:$E$505,LANCAMENTOS!$B$6:$B$505,A360,LANCAMENTOS!$G$6:$G$505,"Previsto")</f>
        <v>0</v>
      </c>
      <c r="F360" s="15">
        <f>SUMIFS(LANCAMENTOS!$F$6:$F$505,LANCAMENTOS!$B$6:$B$505,A360,LANCAMENTOS!$G$6:$G$505,"Previsto")</f>
        <v>0</v>
      </c>
      <c r="G360" s="15">
        <f>CONFIG!$B$7+SUMIFS(LANCAMENTOS!$E$6:$E$505,LANCAMENTOS!$B$6:$B$505,"&gt;="&amp;CONFIG!$B$5,LANCAMENTOS!$B$6:$B$505,"&lt;="&amp;A360)-SUMIFS(LANCAMENTOS!$F$6:$F$505,LANCAMENTOS!$B$6:$B$505,"&gt;="&amp;CONFIG!$B$5,LANCAMENTOS!$B$6:$B$505,"&lt;="&amp;A360)</f>
        <v>17800</v>
      </c>
      <c r="H360" s="14" t="str">
        <f t="shared" si="10"/>
        <v>OK</v>
      </c>
      <c r="I360" s="15" t="str">
        <f ca="1">IF(AND(A360&gt;=TODAY(),A360&lt;=TODAY()+CONFIG!$B$6),G360,"")</f>
        <v/>
      </c>
      <c r="J360" s="14" t="str">
        <f ca="1">IF(AND(A360&gt;=TODAY(),A360&lt;=TODAY()+CONFIG!$B$6,G360&lt;0),"FALTA DE CAIXA","")</f>
        <v/>
      </c>
    </row>
    <row r="361" spans="1:10">
      <c r="A361" s="17">
        <f t="shared" si="11"/>
        <v>46591</v>
      </c>
      <c r="B361" s="15">
        <f>SUMIFS(LANCAMENTOS!$E$6:$E$505,LANCAMENTOS!$B$6:$B$505,A361,LANCAMENTOS!$G$6:$G$505,"Realizado")</f>
        <v>0</v>
      </c>
      <c r="C361" s="15">
        <f>SUMIFS(LANCAMENTOS!$F$6:$F$505,LANCAMENTOS!$B$6:$B$505,A361,LANCAMENTOS!$G$6:$G$505,"Realizado")</f>
        <v>0</v>
      </c>
      <c r="D361" s="15" t="str">
        <f ca="1">IF(A361&gt;TODAY(),"",CONFIG!$B$7+SUMIFS(LANCAMENTOS!$E$6:$E$505,LANCAMENTOS!$B$6:$B$505,"&gt;="&amp;CONFIG!$B$5,LANCAMENTOS!$B$6:$B$505,"&lt;="&amp;A361,LANCAMENTOS!$G$6:$G$505,"Realizado")-SUMIFS(LANCAMENTOS!$F$6:$F$505,LANCAMENTOS!$B$6:$B$505,"&gt;="&amp;CONFIG!$B$5,LANCAMENTOS!$B$6:$B$505,"&lt;="&amp;A361,LANCAMENTOS!$G$6:$G$505,"Realizado"))</f>
        <v/>
      </c>
      <c r="E361" s="15">
        <f>SUMIFS(LANCAMENTOS!$E$6:$E$505,LANCAMENTOS!$B$6:$B$505,A361,LANCAMENTOS!$G$6:$G$505,"Previsto")</f>
        <v>0</v>
      </c>
      <c r="F361" s="15">
        <f>SUMIFS(LANCAMENTOS!$F$6:$F$505,LANCAMENTOS!$B$6:$B$505,A361,LANCAMENTOS!$G$6:$G$505,"Previsto")</f>
        <v>0</v>
      </c>
      <c r="G361" s="15">
        <f>CONFIG!$B$7+SUMIFS(LANCAMENTOS!$E$6:$E$505,LANCAMENTOS!$B$6:$B$505,"&gt;="&amp;CONFIG!$B$5,LANCAMENTOS!$B$6:$B$505,"&lt;="&amp;A361)-SUMIFS(LANCAMENTOS!$F$6:$F$505,LANCAMENTOS!$B$6:$B$505,"&gt;="&amp;CONFIG!$B$5,LANCAMENTOS!$B$6:$B$505,"&lt;="&amp;A361)</f>
        <v>17800</v>
      </c>
      <c r="H361" s="14" t="str">
        <f t="shared" si="10"/>
        <v>OK</v>
      </c>
      <c r="I361" s="15" t="str">
        <f ca="1">IF(AND(A361&gt;=TODAY(),A361&lt;=TODAY()+CONFIG!$B$6),G361,"")</f>
        <v/>
      </c>
      <c r="J361" s="14" t="str">
        <f ca="1">IF(AND(A361&gt;=TODAY(),A361&lt;=TODAY()+CONFIG!$B$6,G361&lt;0),"FALTA DE CAIXA","")</f>
        <v/>
      </c>
    </row>
    <row r="362" spans="1:10">
      <c r="A362" s="17">
        <f t="shared" si="11"/>
        <v>46592</v>
      </c>
      <c r="B362" s="15">
        <f>SUMIFS(LANCAMENTOS!$E$6:$E$505,LANCAMENTOS!$B$6:$B$505,A362,LANCAMENTOS!$G$6:$G$505,"Realizado")</f>
        <v>0</v>
      </c>
      <c r="C362" s="15">
        <f>SUMIFS(LANCAMENTOS!$F$6:$F$505,LANCAMENTOS!$B$6:$B$505,A362,LANCAMENTOS!$G$6:$G$505,"Realizado")</f>
        <v>0</v>
      </c>
      <c r="D362" s="15" t="str">
        <f ca="1">IF(A362&gt;TODAY(),"",CONFIG!$B$7+SUMIFS(LANCAMENTOS!$E$6:$E$505,LANCAMENTOS!$B$6:$B$505,"&gt;="&amp;CONFIG!$B$5,LANCAMENTOS!$B$6:$B$505,"&lt;="&amp;A362,LANCAMENTOS!$G$6:$G$505,"Realizado")-SUMIFS(LANCAMENTOS!$F$6:$F$505,LANCAMENTOS!$B$6:$B$505,"&gt;="&amp;CONFIG!$B$5,LANCAMENTOS!$B$6:$B$505,"&lt;="&amp;A362,LANCAMENTOS!$G$6:$G$505,"Realizado"))</f>
        <v/>
      </c>
      <c r="E362" s="15">
        <f>SUMIFS(LANCAMENTOS!$E$6:$E$505,LANCAMENTOS!$B$6:$B$505,A362,LANCAMENTOS!$G$6:$G$505,"Previsto")</f>
        <v>0</v>
      </c>
      <c r="F362" s="15">
        <f>SUMIFS(LANCAMENTOS!$F$6:$F$505,LANCAMENTOS!$B$6:$B$505,A362,LANCAMENTOS!$G$6:$G$505,"Previsto")</f>
        <v>0</v>
      </c>
      <c r="G362" s="15">
        <f>CONFIG!$B$7+SUMIFS(LANCAMENTOS!$E$6:$E$505,LANCAMENTOS!$B$6:$B$505,"&gt;="&amp;CONFIG!$B$5,LANCAMENTOS!$B$6:$B$505,"&lt;="&amp;A362)-SUMIFS(LANCAMENTOS!$F$6:$F$505,LANCAMENTOS!$B$6:$B$505,"&gt;="&amp;CONFIG!$B$5,LANCAMENTOS!$B$6:$B$505,"&lt;="&amp;A362)</f>
        <v>17800</v>
      </c>
      <c r="H362" s="14" t="str">
        <f t="shared" si="10"/>
        <v>OK</v>
      </c>
      <c r="I362" s="15" t="str">
        <f ca="1">IF(AND(A362&gt;=TODAY(),A362&lt;=TODAY()+CONFIG!$B$6),G362,"")</f>
        <v/>
      </c>
      <c r="J362" s="14" t="str">
        <f ca="1">IF(AND(A362&gt;=TODAY(),A362&lt;=TODAY()+CONFIG!$B$6,G362&lt;0),"FALTA DE CAIXA","")</f>
        <v/>
      </c>
    </row>
    <row r="363" spans="1:10">
      <c r="A363" s="17">
        <f t="shared" si="11"/>
        <v>46593</v>
      </c>
      <c r="B363" s="15">
        <f>SUMIFS(LANCAMENTOS!$E$6:$E$505,LANCAMENTOS!$B$6:$B$505,A363,LANCAMENTOS!$G$6:$G$505,"Realizado")</f>
        <v>0</v>
      </c>
      <c r="C363" s="15">
        <f>SUMIFS(LANCAMENTOS!$F$6:$F$505,LANCAMENTOS!$B$6:$B$505,A363,LANCAMENTOS!$G$6:$G$505,"Realizado")</f>
        <v>0</v>
      </c>
      <c r="D363" s="15" t="str">
        <f ca="1">IF(A363&gt;TODAY(),"",CONFIG!$B$7+SUMIFS(LANCAMENTOS!$E$6:$E$505,LANCAMENTOS!$B$6:$B$505,"&gt;="&amp;CONFIG!$B$5,LANCAMENTOS!$B$6:$B$505,"&lt;="&amp;A363,LANCAMENTOS!$G$6:$G$505,"Realizado")-SUMIFS(LANCAMENTOS!$F$6:$F$505,LANCAMENTOS!$B$6:$B$505,"&gt;="&amp;CONFIG!$B$5,LANCAMENTOS!$B$6:$B$505,"&lt;="&amp;A363,LANCAMENTOS!$G$6:$G$505,"Realizado"))</f>
        <v/>
      </c>
      <c r="E363" s="15">
        <f>SUMIFS(LANCAMENTOS!$E$6:$E$505,LANCAMENTOS!$B$6:$B$505,A363,LANCAMENTOS!$G$6:$G$505,"Previsto")</f>
        <v>0</v>
      </c>
      <c r="F363" s="15">
        <f>SUMIFS(LANCAMENTOS!$F$6:$F$505,LANCAMENTOS!$B$6:$B$505,A363,LANCAMENTOS!$G$6:$G$505,"Previsto")</f>
        <v>0</v>
      </c>
      <c r="G363" s="15">
        <f>CONFIG!$B$7+SUMIFS(LANCAMENTOS!$E$6:$E$505,LANCAMENTOS!$B$6:$B$505,"&gt;="&amp;CONFIG!$B$5,LANCAMENTOS!$B$6:$B$505,"&lt;="&amp;A363)-SUMIFS(LANCAMENTOS!$F$6:$F$505,LANCAMENTOS!$B$6:$B$505,"&gt;="&amp;CONFIG!$B$5,LANCAMENTOS!$B$6:$B$505,"&lt;="&amp;A363)</f>
        <v>17800</v>
      </c>
      <c r="H363" s="14" t="str">
        <f t="shared" si="10"/>
        <v>OK</v>
      </c>
      <c r="I363" s="15" t="str">
        <f ca="1">IF(AND(A363&gt;=TODAY(),A363&lt;=TODAY()+CONFIG!$B$6),G363,"")</f>
        <v/>
      </c>
      <c r="J363" s="14" t="str">
        <f ca="1">IF(AND(A363&gt;=TODAY(),A363&lt;=TODAY()+CONFIG!$B$6,G363&lt;0),"FALTA DE CAIXA","")</f>
        <v/>
      </c>
    </row>
    <row r="364" spans="1:10">
      <c r="A364" s="17">
        <f t="shared" si="11"/>
        <v>46594</v>
      </c>
      <c r="B364" s="15">
        <f>SUMIFS(LANCAMENTOS!$E$6:$E$505,LANCAMENTOS!$B$6:$B$505,A364,LANCAMENTOS!$G$6:$G$505,"Realizado")</f>
        <v>0</v>
      </c>
      <c r="C364" s="15">
        <f>SUMIFS(LANCAMENTOS!$F$6:$F$505,LANCAMENTOS!$B$6:$B$505,A364,LANCAMENTOS!$G$6:$G$505,"Realizado")</f>
        <v>0</v>
      </c>
      <c r="D364" s="15" t="str">
        <f ca="1">IF(A364&gt;TODAY(),"",CONFIG!$B$7+SUMIFS(LANCAMENTOS!$E$6:$E$505,LANCAMENTOS!$B$6:$B$505,"&gt;="&amp;CONFIG!$B$5,LANCAMENTOS!$B$6:$B$505,"&lt;="&amp;A364,LANCAMENTOS!$G$6:$G$505,"Realizado")-SUMIFS(LANCAMENTOS!$F$6:$F$505,LANCAMENTOS!$B$6:$B$505,"&gt;="&amp;CONFIG!$B$5,LANCAMENTOS!$B$6:$B$505,"&lt;="&amp;A364,LANCAMENTOS!$G$6:$G$505,"Realizado"))</f>
        <v/>
      </c>
      <c r="E364" s="15">
        <f>SUMIFS(LANCAMENTOS!$E$6:$E$505,LANCAMENTOS!$B$6:$B$505,A364,LANCAMENTOS!$G$6:$G$505,"Previsto")</f>
        <v>0</v>
      </c>
      <c r="F364" s="15">
        <f>SUMIFS(LANCAMENTOS!$F$6:$F$505,LANCAMENTOS!$B$6:$B$505,A364,LANCAMENTOS!$G$6:$G$505,"Previsto")</f>
        <v>0</v>
      </c>
      <c r="G364" s="15">
        <f>CONFIG!$B$7+SUMIFS(LANCAMENTOS!$E$6:$E$505,LANCAMENTOS!$B$6:$B$505,"&gt;="&amp;CONFIG!$B$5,LANCAMENTOS!$B$6:$B$505,"&lt;="&amp;A364)-SUMIFS(LANCAMENTOS!$F$6:$F$505,LANCAMENTOS!$B$6:$B$505,"&gt;="&amp;CONFIG!$B$5,LANCAMENTOS!$B$6:$B$505,"&lt;="&amp;A364)</f>
        <v>17800</v>
      </c>
      <c r="H364" s="14" t="str">
        <f t="shared" si="10"/>
        <v>OK</v>
      </c>
      <c r="I364" s="15" t="str">
        <f ca="1">IF(AND(A364&gt;=TODAY(),A364&lt;=TODAY()+CONFIG!$B$6),G364,"")</f>
        <v/>
      </c>
      <c r="J364" s="14" t="str">
        <f ca="1">IF(AND(A364&gt;=TODAY(),A364&lt;=TODAY()+CONFIG!$B$6,G364&lt;0),"FALTA DE CAIXA","")</f>
        <v/>
      </c>
    </row>
    <row r="365" spans="1:10">
      <c r="A365" s="17">
        <f t="shared" si="11"/>
        <v>46595</v>
      </c>
      <c r="B365" s="15">
        <f>SUMIFS(LANCAMENTOS!$E$6:$E$505,LANCAMENTOS!$B$6:$B$505,A365,LANCAMENTOS!$G$6:$G$505,"Realizado")</f>
        <v>0</v>
      </c>
      <c r="C365" s="15">
        <f>SUMIFS(LANCAMENTOS!$F$6:$F$505,LANCAMENTOS!$B$6:$B$505,A365,LANCAMENTOS!$G$6:$G$505,"Realizado")</f>
        <v>0</v>
      </c>
      <c r="D365" s="15" t="str">
        <f ca="1">IF(A365&gt;TODAY(),"",CONFIG!$B$7+SUMIFS(LANCAMENTOS!$E$6:$E$505,LANCAMENTOS!$B$6:$B$505,"&gt;="&amp;CONFIG!$B$5,LANCAMENTOS!$B$6:$B$505,"&lt;="&amp;A365,LANCAMENTOS!$G$6:$G$505,"Realizado")-SUMIFS(LANCAMENTOS!$F$6:$F$505,LANCAMENTOS!$B$6:$B$505,"&gt;="&amp;CONFIG!$B$5,LANCAMENTOS!$B$6:$B$505,"&lt;="&amp;A365,LANCAMENTOS!$G$6:$G$505,"Realizado"))</f>
        <v/>
      </c>
      <c r="E365" s="15">
        <f>SUMIFS(LANCAMENTOS!$E$6:$E$505,LANCAMENTOS!$B$6:$B$505,A365,LANCAMENTOS!$G$6:$G$505,"Previsto")</f>
        <v>0</v>
      </c>
      <c r="F365" s="15">
        <f>SUMIFS(LANCAMENTOS!$F$6:$F$505,LANCAMENTOS!$B$6:$B$505,A365,LANCAMENTOS!$G$6:$G$505,"Previsto")</f>
        <v>0</v>
      </c>
      <c r="G365" s="15">
        <f>CONFIG!$B$7+SUMIFS(LANCAMENTOS!$E$6:$E$505,LANCAMENTOS!$B$6:$B$505,"&gt;="&amp;CONFIG!$B$5,LANCAMENTOS!$B$6:$B$505,"&lt;="&amp;A365)-SUMIFS(LANCAMENTOS!$F$6:$F$505,LANCAMENTOS!$B$6:$B$505,"&gt;="&amp;CONFIG!$B$5,LANCAMENTOS!$B$6:$B$505,"&lt;="&amp;A365)</f>
        <v>17800</v>
      </c>
      <c r="H365" s="14" t="str">
        <f t="shared" si="10"/>
        <v>OK</v>
      </c>
      <c r="I365" s="15" t="str">
        <f ca="1">IF(AND(A365&gt;=TODAY(),A365&lt;=TODAY()+CONFIG!$B$6),G365,"")</f>
        <v/>
      </c>
      <c r="J365" s="14" t="str">
        <f ca="1">IF(AND(A365&gt;=TODAY(),A365&lt;=TODAY()+CONFIG!$B$6,G365&lt;0),"FALTA DE CAIXA","")</f>
        <v/>
      </c>
    </row>
    <row r="366" spans="1:10">
      <c r="A366" s="17">
        <f t="shared" si="11"/>
        <v>46596</v>
      </c>
      <c r="B366" s="15">
        <f>SUMIFS(LANCAMENTOS!$E$6:$E$505,LANCAMENTOS!$B$6:$B$505,A366,LANCAMENTOS!$G$6:$G$505,"Realizado")</f>
        <v>0</v>
      </c>
      <c r="C366" s="15">
        <f>SUMIFS(LANCAMENTOS!$F$6:$F$505,LANCAMENTOS!$B$6:$B$505,A366,LANCAMENTOS!$G$6:$G$505,"Realizado")</f>
        <v>0</v>
      </c>
      <c r="D366" s="15" t="str">
        <f ca="1">IF(A366&gt;TODAY(),"",CONFIG!$B$7+SUMIFS(LANCAMENTOS!$E$6:$E$505,LANCAMENTOS!$B$6:$B$505,"&gt;="&amp;CONFIG!$B$5,LANCAMENTOS!$B$6:$B$505,"&lt;="&amp;A366,LANCAMENTOS!$G$6:$G$505,"Realizado")-SUMIFS(LANCAMENTOS!$F$6:$F$505,LANCAMENTOS!$B$6:$B$505,"&gt;="&amp;CONFIG!$B$5,LANCAMENTOS!$B$6:$B$505,"&lt;="&amp;A366,LANCAMENTOS!$G$6:$G$505,"Realizado"))</f>
        <v/>
      </c>
      <c r="E366" s="15">
        <f>SUMIFS(LANCAMENTOS!$E$6:$E$505,LANCAMENTOS!$B$6:$B$505,A366,LANCAMENTOS!$G$6:$G$505,"Previsto")</f>
        <v>0</v>
      </c>
      <c r="F366" s="15">
        <f>SUMIFS(LANCAMENTOS!$F$6:$F$505,LANCAMENTOS!$B$6:$B$505,A366,LANCAMENTOS!$G$6:$G$505,"Previsto")</f>
        <v>0</v>
      </c>
      <c r="G366" s="15">
        <f>CONFIG!$B$7+SUMIFS(LANCAMENTOS!$E$6:$E$505,LANCAMENTOS!$B$6:$B$505,"&gt;="&amp;CONFIG!$B$5,LANCAMENTOS!$B$6:$B$505,"&lt;="&amp;A366)-SUMIFS(LANCAMENTOS!$F$6:$F$505,LANCAMENTOS!$B$6:$B$505,"&gt;="&amp;CONFIG!$B$5,LANCAMENTOS!$B$6:$B$505,"&lt;="&amp;A366)</f>
        <v>17800</v>
      </c>
      <c r="H366" s="14" t="str">
        <f t="shared" si="10"/>
        <v>OK</v>
      </c>
      <c r="I366" s="15" t="str">
        <f ca="1">IF(AND(A366&gt;=TODAY(),A366&lt;=TODAY()+CONFIG!$B$6),G366,"")</f>
        <v/>
      </c>
      <c r="J366" s="14" t="str">
        <f ca="1">IF(AND(A366&gt;=TODAY(),A366&lt;=TODAY()+CONFIG!$B$6,G366&lt;0),"FALTA DE CAIXA","")</f>
        <v/>
      </c>
    </row>
    <row r="367" spans="1:10">
      <c r="A367" s="17">
        <f t="shared" si="11"/>
        <v>46597</v>
      </c>
      <c r="B367" s="15">
        <f>SUMIFS(LANCAMENTOS!$E$6:$E$505,LANCAMENTOS!$B$6:$B$505,A367,LANCAMENTOS!$G$6:$G$505,"Realizado")</f>
        <v>0</v>
      </c>
      <c r="C367" s="15">
        <f>SUMIFS(LANCAMENTOS!$F$6:$F$505,LANCAMENTOS!$B$6:$B$505,A367,LANCAMENTOS!$G$6:$G$505,"Realizado")</f>
        <v>0</v>
      </c>
      <c r="D367" s="15" t="str">
        <f ca="1">IF(A367&gt;TODAY(),"",CONFIG!$B$7+SUMIFS(LANCAMENTOS!$E$6:$E$505,LANCAMENTOS!$B$6:$B$505,"&gt;="&amp;CONFIG!$B$5,LANCAMENTOS!$B$6:$B$505,"&lt;="&amp;A367,LANCAMENTOS!$G$6:$G$505,"Realizado")-SUMIFS(LANCAMENTOS!$F$6:$F$505,LANCAMENTOS!$B$6:$B$505,"&gt;="&amp;CONFIG!$B$5,LANCAMENTOS!$B$6:$B$505,"&lt;="&amp;A367,LANCAMENTOS!$G$6:$G$505,"Realizado"))</f>
        <v/>
      </c>
      <c r="E367" s="15">
        <f>SUMIFS(LANCAMENTOS!$E$6:$E$505,LANCAMENTOS!$B$6:$B$505,A367,LANCAMENTOS!$G$6:$G$505,"Previsto")</f>
        <v>0</v>
      </c>
      <c r="F367" s="15">
        <f>SUMIFS(LANCAMENTOS!$F$6:$F$505,LANCAMENTOS!$B$6:$B$505,A367,LANCAMENTOS!$G$6:$G$505,"Previsto")</f>
        <v>0</v>
      </c>
      <c r="G367" s="15">
        <f>CONFIG!$B$7+SUMIFS(LANCAMENTOS!$E$6:$E$505,LANCAMENTOS!$B$6:$B$505,"&gt;="&amp;CONFIG!$B$5,LANCAMENTOS!$B$6:$B$505,"&lt;="&amp;A367)-SUMIFS(LANCAMENTOS!$F$6:$F$505,LANCAMENTOS!$B$6:$B$505,"&gt;="&amp;CONFIG!$B$5,LANCAMENTOS!$B$6:$B$505,"&lt;="&amp;A367)</f>
        <v>17800</v>
      </c>
      <c r="H367" s="14" t="str">
        <f t="shared" si="10"/>
        <v>OK</v>
      </c>
      <c r="I367" s="15" t="str">
        <f ca="1">IF(AND(A367&gt;=TODAY(),A367&lt;=TODAY()+CONFIG!$B$6),G367,"")</f>
        <v/>
      </c>
      <c r="J367" s="14" t="str">
        <f ca="1">IF(AND(A367&gt;=TODAY(),A367&lt;=TODAY()+CONFIG!$B$6,G367&lt;0),"FALTA DE CAIXA","")</f>
        <v/>
      </c>
    </row>
    <row r="368" spans="1:10">
      <c r="A368" s="17">
        <f t="shared" si="11"/>
        <v>46598</v>
      </c>
      <c r="B368" s="15">
        <f>SUMIFS(LANCAMENTOS!$E$6:$E$505,LANCAMENTOS!$B$6:$B$505,A368,LANCAMENTOS!$G$6:$G$505,"Realizado")</f>
        <v>0</v>
      </c>
      <c r="C368" s="15">
        <f>SUMIFS(LANCAMENTOS!$F$6:$F$505,LANCAMENTOS!$B$6:$B$505,A368,LANCAMENTOS!$G$6:$G$505,"Realizado")</f>
        <v>0</v>
      </c>
      <c r="D368" s="15" t="str">
        <f ca="1">IF(A368&gt;TODAY(),"",CONFIG!$B$7+SUMIFS(LANCAMENTOS!$E$6:$E$505,LANCAMENTOS!$B$6:$B$505,"&gt;="&amp;CONFIG!$B$5,LANCAMENTOS!$B$6:$B$505,"&lt;="&amp;A368,LANCAMENTOS!$G$6:$G$505,"Realizado")-SUMIFS(LANCAMENTOS!$F$6:$F$505,LANCAMENTOS!$B$6:$B$505,"&gt;="&amp;CONFIG!$B$5,LANCAMENTOS!$B$6:$B$505,"&lt;="&amp;A368,LANCAMENTOS!$G$6:$G$505,"Realizado"))</f>
        <v/>
      </c>
      <c r="E368" s="15">
        <f>SUMIFS(LANCAMENTOS!$E$6:$E$505,LANCAMENTOS!$B$6:$B$505,A368,LANCAMENTOS!$G$6:$G$505,"Previsto")</f>
        <v>0</v>
      </c>
      <c r="F368" s="15">
        <f>SUMIFS(LANCAMENTOS!$F$6:$F$505,LANCAMENTOS!$B$6:$B$505,A368,LANCAMENTOS!$G$6:$G$505,"Previsto")</f>
        <v>0</v>
      </c>
      <c r="G368" s="15">
        <f>CONFIG!$B$7+SUMIFS(LANCAMENTOS!$E$6:$E$505,LANCAMENTOS!$B$6:$B$505,"&gt;="&amp;CONFIG!$B$5,LANCAMENTOS!$B$6:$B$505,"&lt;="&amp;A368)-SUMIFS(LANCAMENTOS!$F$6:$F$505,LANCAMENTOS!$B$6:$B$505,"&gt;="&amp;CONFIG!$B$5,LANCAMENTOS!$B$6:$B$505,"&lt;="&amp;A368)</f>
        <v>17800</v>
      </c>
      <c r="H368" s="14" t="str">
        <f t="shared" si="10"/>
        <v>OK</v>
      </c>
      <c r="I368" s="15" t="str">
        <f ca="1">IF(AND(A368&gt;=TODAY(),A368&lt;=TODAY()+CONFIG!$B$6),G368,"")</f>
        <v/>
      </c>
      <c r="J368" s="14" t="str">
        <f ca="1">IF(AND(A368&gt;=TODAY(),A368&lt;=TODAY()+CONFIG!$B$6,G368&lt;0),"FALTA DE CAIXA","")</f>
        <v/>
      </c>
    </row>
    <row r="369" spans="1:10">
      <c r="A369" s="17">
        <f t="shared" si="11"/>
        <v>46599</v>
      </c>
      <c r="B369" s="15">
        <f>SUMIFS(LANCAMENTOS!$E$6:$E$505,LANCAMENTOS!$B$6:$B$505,A369,LANCAMENTOS!$G$6:$G$505,"Realizado")</f>
        <v>0</v>
      </c>
      <c r="C369" s="15">
        <f>SUMIFS(LANCAMENTOS!$F$6:$F$505,LANCAMENTOS!$B$6:$B$505,A369,LANCAMENTOS!$G$6:$G$505,"Realizado")</f>
        <v>0</v>
      </c>
      <c r="D369" s="15" t="str">
        <f ca="1">IF(A369&gt;TODAY(),"",CONFIG!$B$7+SUMIFS(LANCAMENTOS!$E$6:$E$505,LANCAMENTOS!$B$6:$B$505,"&gt;="&amp;CONFIG!$B$5,LANCAMENTOS!$B$6:$B$505,"&lt;="&amp;A369,LANCAMENTOS!$G$6:$G$505,"Realizado")-SUMIFS(LANCAMENTOS!$F$6:$F$505,LANCAMENTOS!$B$6:$B$505,"&gt;="&amp;CONFIG!$B$5,LANCAMENTOS!$B$6:$B$505,"&lt;="&amp;A369,LANCAMENTOS!$G$6:$G$505,"Realizado"))</f>
        <v/>
      </c>
      <c r="E369" s="15">
        <f>SUMIFS(LANCAMENTOS!$E$6:$E$505,LANCAMENTOS!$B$6:$B$505,A369,LANCAMENTOS!$G$6:$G$505,"Previsto")</f>
        <v>0</v>
      </c>
      <c r="F369" s="15">
        <f>SUMIFS(LANCAMENTOS!$F$6:$F$505,LANCAMENTOS!$B$6:$B$505,A369,LANCAMENTOS!$G$6:$G$505,"Previsto")</f>
        <v>0</v>
      </c>
      <c r="G369" s="15">
        <f>CONFIG!$B$7+SUMIFS(LANCAMENTOS!$E$6:$E$505,LANCAMENTOS!$B$6:$B$505,"&gt;="&amp;CONFIG!$B$5,LANCAMENTOS!$B$6:$B$505,"&lt;="&amp;A369)-SUMIFS(LANCAMENTOS!$F$6:$F$505,LANCAMENTOS!$B$6:$B$505,"&gt;="&amp;CONFIG!$B$5,LANCAMENTOS!$B$6:$B$505,"&lt;="&amp;A369)</f>
        <v>17800</v>
      </c>
      <c r="H369" s="14" t="str">
        <f t="shared" si="10"/>
        <v>OK</v>
      </c>
      <c r="I369" s="15" t="str">
        <f ca="1">IF(AND(A369&gt;=TODAY(),A369&lt;=TODAY()+CONFIG!$B$6),G369,"")</f>
        <v/>
      </c>
      <c r="J369" s="14" t="str">
        <f ca="1">IF(AND(A369&gt;=TODAY(),A369&lt;=TODAY()+CONFIG!$B$6,G369&lt;0),"FALTA DE CAIXA","")</f>
        <v/>
      </c>
    </row>
    <row r="370" spans="1:10">
      <c r="A370" s="17">
        <f t="shared" si="11"/>
        <v>46600</v>
      </c>
      <c r="B370" s="15">
        <f>SUMIFS(LANCAMENTOS!$E$6:$E$505,LANCAMENTOS!$B$6:$B$505,A370,LANCAMENTOS!$G$6:$G$505,"Realizado")</f>
        <v>0</v>
      </c>
      <c r="C370" s="15">
        <f>SUMIFS(LANCAMENTOS!$F$6:$F$505,LANCAMENTOS!$B$6:$B$505,A370,LANCAMENTOS!$G$6:$G$505,"Realizado")</f>
        <v>0</v>
      </c>
      <c r="D370" s="15" t="str">
        <f ca="1">IF(A370&gt;TODAY(),"",CONFIG!$B$7+SUMIFS(LANCAMENTOS!$E$6:$E$505,LANCAMENTOS!$B$6:$B$505,"&gt;="&amp;CONFIG!$B$5,LANCAMENTOS!$B$6:$B$505,"&lt;="&amp;A370,LANCAMENTOS!$G$6:$G$505,"Realizado")-SUMIFS(LANCAMENTOS!$F$6:$F$505,LANCAMENTOS!$B$6:$B$505,"&gt;="&amp;CONFIG!$B$5,LANCAMENTOS!$B$6:$B$505,"&lt;="&amp;A370,LANCAMENTOS!$G$6:$G$505,"Realizado"))</f>
        <v/>
      </c>
      <c r="E370" s="15">
        <f>SUMIFS(LANCAMENTOS!$E$6:$E$505,LANCAMENTOS!$B$6:$B$505,A370,LANCAMENTOS!$G$6:$G$505,"Previsto")</f>
        <v>0</v>
      </c>
      <c r="F370" s="15">
        <f>SUMIFS(LANCAMENTOS!$F$6:$F$505,LANCAMENTOS!$B$6:$B$505,A370,LANCAMENTOS!$G$6:$G$505,"Previsto")</f>
        <v>0</v>
      </c>
      <c r="G370" s="15">
        <f>CONFIG!$B$7+SUMIFS(LANCAMENTOS!$E$6:$E$505,LANCAMENTOS!$B$6:$B$505,"&gt;="&amp;CONFIG!$B$5,LANCAMENTOS!$B$6:$B$505,"&lt;="&amp;A370)-SUMIFS(LANCAMENTOS!$F$6:$F$505,LANCAMENTOS!$B$6:$B$505,"&gt;="&amp;CONFIG!$B$5,LANCAMENTOS!$B$6:$B$505,"&lt;="&amp;A370)</f>
        <v>17800</v>
      </c>
      <c r="H370" s="14" t="str">
        <f t="shared" si="10"/>
        <v>OK</v>
      </c>
      <c r="I370" s="15" t="str">
        <f ca="1">IF(AND(A370&gt;=TODAY(),A370&lt;=TODAY()+CONFIG!$B$6),G370,"")</f>
        <v/>
      </c>
      <c r="J370" s="14" t="str">
        <f ca="1">IF(AND(A370&gt;=TODAY(),A370&lt;=TODAY()+CONFIG!$B$6,G370&lt;0),"FALTA DE CAIXA","")</f>
        <v/>
      </c>
    </row>
  </sheetData>
  <mergeCells count="1">
    <mergeCell ref="A1:J2"/>
  </mergeCells>
  <conditionalFormatting sqref="H5:H370">
    <cfRule type="expression" dxfId="5" priority="1">
      <formula>H5="FALTA DE CAIXA"</formula>
    </cfRule>
  </conditionalFormatting>
  <conditionalFormatting sqref="G5:G370">
    <cfRule type="cellIs" dxfId="4" priority="2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/>
  </sheetViews>
  <sheetFormatPr defaultRowHeight="14.25"/>
  <cols>
    <col min="1" max="1" width="30" customWidth="1"/>
    <col min="2" max="2" width="24" customWidth="1"/>
    <col min="3" max="3" width="56" customWidth="1"/>
  </cols>
  <sheetData>
    <row r="1" spans="1:6" ht="26.1" customHeight="1">
      <c r="A1" s="23" t="s">
        <v>152</v>
      </c>
      <c r="B1" s="23"/>
      <c r="C1" s="23"/>
      <c r="D1" s="23"/>
      <c r="E1" s="23"/>
      <c r="F1" s="23"/>
    </row>
    <row r="2" spans="1:6" ht="26.1" customHeight="1">
      <c r="A2" s="23"/>
      <c r="B2" s="23"/>
      <c r="C2" s="23"/>
      <c r="D2" s="23"/>
      <c r="E2" s="23"/>
      <c r="F2" s="23"/>
    </row>
    <row r="4" spans="1:6" ht="15">
      <c r="A4" s="1" t="s">
        <v>153</v>
      </c>
      <c r="B4" s="1" t="s">
        <v>154</v>
      </c>
      <c r="C4" s="1" t="s">
        <v>155</v>
      </c>
    </row>
    <row r="5" spans="1:6">
      <c r="A5" t="s">
        <v>156</v>
      </c>
      <c r="B5" s="14">
        <f ca="1">COUNTIF(LANCAMENTOS!$O$6:$O$505,"ERRO*")</f>
        <v>0</v>
      </c>
      <c r="C5" t="s">
        <v>157</v>
      </c>
    </row>
    <row r="6" spans="1:6">
      <c r="A6" t="s">
        <v>12</v>
      </c>
      <c r="B6" s="14">
        <f ca="1">COUNTIF(LANCAMENTOS!$O$6:$O$505,"ATENÇÃO: previsão vencida")</f>
        <v>0</v>
      </c>
      <c r="C6" t="s">
        <v>158</v>
      </c>
    </row>
    <row r="7" spans="1:6">
      <c r="A7" t="s">
        <v>159</v>
      </c>
      <c r="B7" s="14">
        <f>COUNTIF(LANCAMENTOS!$G$6:$G$505,"Realizado")</f>
        <v>4</v>
      </c>
      <c r="C7" t="s">
        <v>160</v>
      </c>
    </row>
    <row r="8" spans="1:6">
      <c r="A8" t="s">
        <v>161</v>
      </c>
      <c r="B8" s="14">
        <f>COUNTIF(LANCAMENTOS!$G$6:$G$505,"Previsto")</f>
        <v>6</v>
      </c>
      <c r="C8" t="s">
        <v>162</v>
      </c>
    </row>
    <row r="9" spans="1:6">
      <c r="A9" t="s">
        <v>163</v>
      </c>
      <c r="B9" s="14">
        <f ca="1">COUNTIF(FLUXO_DIARIO!$J$5:$J$370,"FALTA DE CAIXA")</f>
        <v>0</v>
      </c>
      <c r="C9" t="s">
        <v>164</v>
      </c>
    </row>
    <row r="10" spans="1:6">
      <c r="A10" t="s">
        <v>6</v>
      </c>
      <c r="B10" s="15">
        <f ca="1">DASHBOARD!$E$5</f>
        <v>21850</v>
      </c>
      <c r="C10" t="s">
        <v>165</v>
      </c>
    </row>
    <row r="13" spans="1:6" ht="15">
      <c r="A13" s="24" t="s">
        <v>166</v>
      </c>
      <c r="B13" s="24"/>
      <c r="C13" s="24"/>
      <c r="D13" s="24"/>
      <c r="E13" s="24"/>
      <c r="F13" s="24"/>
    </row>
    <row r="14" spans="1:6" ht="15">
      <c r="A14" s="1" t="s">
        <v>167</v>
      </c>
      <c r="B14" s="1" t="s">
        <v>168</v>
      </c>
    </row>
    <row r="15" spans="1:6" ht="42.75">
      <c r="A15" t="s">
        <v>17</v>
      </c>
      <c r="B15" s="9" t="s">
        <v>169</v>
      </c>
    </row>
    <row r="16" spans="1:6" ht="42.75">
      <c r="A16" t="s">
        <v>19</v>
      </c>
      <c r="B16" s="9" t="s">
        <v>170</v>
      </c>
    </row>
    <row r="17" spans="1:2" ht="57">
      <c r="A17" t="s">
        <v>21</v>
      </c>
      <c r="B17" s="9" t="s">
        <v>171</v>
      </c>
    </row>
    <row r="18" spans="1:2" ht="28.5">
      <c r="A18" t="s">
        <v>23</v>
      </c>
      <c r="B18" s="9" t="s">
        <v>172</v>
      </c>
    </row>
    <row r="19" spans="1:2" ht="28.5">
      <c r="A19" t="s">
        <v>25</v>
      </c>
      <c r="B19" s="9" t="s">
        <v>173</v>
      </c>
    </row>
    <row r="20" spans="1:2" ht="42.75">
      <c r="A20" t="s">
        <v>174</v>
      </c>
      <c r="B20" s="9" t="s">
        <v>175</v>
      </c>
    </row>
  </sheetData>
  <mergeCells count="2">
    <mergeCell ref="A1:F2"/>
    <mergeCell ref="A13:F13"/>
  </mergeCells>
  <conditionalFormatting sqref="B5:B6">
    <cfRule type="cellIs" dxfId="1" priority="1" operator="greaterThan">
      <formula>0</formula>
    </cfRule>
  </conditionalFormatting>
  <conditionalFormatting sqref="B9">
    <cfRule type="cellIs" dxfId="0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DASHBOARD</vt:lpstr>
      <vt:lpstr>INICIO</vt:lpstr>
      <vt:lpstr>LANCAMENTOS</vt:lpstr>
      <vt:lpstr>CONFIG</vt:lpstr>
      <vt:lpstr>FLUXO_DIARIO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2026-08-11T21:31:51Z</dcterms:modified>
</cp:coreProperties>
</file>